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HomePage\xserver\excel-word-template-net\20240728\"/>
    </mc:Choice>
  </mc:AlternateContent>
  <xr:revisionPtr revIDLastSave="0" documentId="13_ncr:1_{1BFD3D6E-9067-4355-A82E-4B8F6FB5734A}" xr6:coauthVersionLast="47" xr6:coauthVersionMax="47" xr10:uidLastSave="{00000000-0000-0000-0000-000000000000}"/>
  <bookViews>
    <workbookView xWindow="2985" yWindow="1155" windowWidth="22770" windowHeight="10380" xr2:uid="{E84169A8-5D8A-4561-82C7-0F0B73A33B9B}"/>
  </bookViews>
  <sheets>
    <sheet name="1月" sheetId="1" r:id="rId1"/>
    <sheet name="2月" sheetId="2" r:id="rId2"/>
    <sheet name="3月" sheetId="3" r:id="rId3"/>
    <sheet name="4月" sheetId="4" r:id="rId4"/>
    <sheet name="5月" sheetId="5" r:id="rId5"/>
    <sheet name="6月" sheetId="6" r:id="rId6"/>
    <sheet name="7月" sheetId="7" r:id="rId7"/>
    <sheet name="8月" sheetId="8" r:id="rId8"/>
    <sheet name="9月" sheetId="9" r:id="rId9"/>
    <sheet name="10月" sheetId="10" r:id="rId10"/>
    <sheet name="11月" sheetId="11" r:id="rId11"/>
    <sheet name="12月" sheetId="12" r:id="rId12"/>
    <sheet name="年間収支" sheetId="13" r:id="rId13"/>
  </sheets>
  <definedNames>
    <definedName name="_xlnm.Print_Area" localSheetId="9">'10月'!$B$3:$S$37</definedName>
    <definedName name="_xlnm.Print_Area" localSheetId="10">'11月'!$B$3:$S$37</definedName>
    <definedName name="_xlnm.Print_Area" localSheetId="11">'12月'!$B$3:$S$37</definedName>
    <definedName name="_xlnm.Print_Area" localSheetId="0">'1月'!$B$3:$S$37</definedName>
    <definedName name="_xlnm.Print_Area" localSheetId="1">'2月'!$B$3:$S$37</definedName>
    <definedName name="_xlnm.Print_Area" localSheetId="2">'3月'!$B$3:$S$37</definedName>
    <definedName name="_xlnm.Print_Area" localSheetId="3">'4月'!$B$3:$S$37</definedName>
    <definedName name="_xlnm.Print_Area" localSheetId="4">'5月'!$B$3:$S$37</definedName>
    <definedName name="_xlnm.Print_Area" localSheetId="5">'6月'!$B$3:$S$37</definedName>
    <definedName name="_xlnm.Print_Area" localSheetId="6">'7月'!$B$3:$S$37</definedName>
    <definedName name="_xlnm.Print_Area" localSheetId="7">'8月'!$B$3:$S$37</definedName>
    <definedName name="_xlnm.Print_Area" localSheetId="8">'9月'!$B$3:$S$37</definedName>
    <definedName name="_xlnm.Print_Area" localSheetId="12">年間収支!$B$3:$O$25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13" l="1"/>
  <c r="N22" i="13"/>
  <c r="M22" i="13"/>
  <c r="L22" i="13"/>
  <c r="K22" i="13"/>
  <c r="J22" i="13"/>
  <c r="I22" i="13"/>
  <c r="H22" i="13"/>
  <c r="G22" i="13"/>
  <c r="F22" i="13"/>
  <c r="E22" i="13"/>
  <c r="D22" i="13"/>
  <c r="C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O21" i="13" s="1"/>
  <c r="N20" i="13"/>
  <c r="M20" i="13"/>
  <c r="L20" i="13"/>
  <c r="K20" i="13"/>
  <c r="J20" i="13"/>
  <c r="I20" i="13"/>
  <c r="H20" i="13"/>
  <c r="G20" i="13"/>
  <c r="F20" i="13"/>
  <c r="E20" i="13"/>
  <c r="D20" i="13"/>
  <c r="C20" i="13"/>
  <c r="O20" i="13" s="1"/>
  <c r="N19" i="13"/>
  <c r="M19" i="13"/>
  <c r="L19" i="13"/>
  <c r="K19" i="13"/>
  <c r="J19" i="13"/>
  <c r="I19" i="13"/>
  <c r="H19" i="13"/>
  <c r="G19" i="13"/>
  <c r="F19" i="13"/>
  <c r="E19" i="13"/>
  <c r="D19" i="13"/>
  <c r="C19" i="13"/>
  <c r="O19" i="13" s="1"/>
  <c r="N18" i="13"/>
  <c r="M18" i="13"/>
  <c r="L18" i="13"/>
  <c r="K18" i="13"/>
  <c r="J18" i="13"/>
  <c r="I18" i="13"/>
  <c r="H18" i="13"/>
  <c r="G18" i="13"/>
  <c r="F18" i="13"/>
  <c r="E18" i="13"/>
  <c r="D18" i="13"/>
  <c r="C18" i="13"/>
  <c r="O18" i="13" s="1"/>
  <c r="N17" i="13"/>
  <c r="M17" i="13"/>
  <c r="L17" i="13"/>
  <c r="K17" i="13"/>
  <c r="J17" i="13"/>
  <c r="I17" i="13"/>
  <c r="H17" i="13"/>
  <c r="G17" i="13"/>
  <c r="F17" i="13"/>
  <c r="E17" i="13"/>
  <c r="D17" i="13"/>
  <c r="C17" i="13"/>
  <c r="O17" i="13" s="1"/>
  <c r="N16" i="13"/>
  <c r="M16" i="13"/>
  <c r="L16" i="13"/>
  <c r="K16" i="13"/>
  <c r="J16" i="13"/>
  <c r="I16" i="13"/>
  <c r="H16" i="13"/>
  <c r="G16" i="13"/>
  <c r="F16" i="13"/>
  <c r="E16" i="13"/>
  <c r="D16" i="13"/>
  <c r="C16" i="13"/>
  <c r="O16" i="13" s="1"/>
  <c r="N15" i="13"/>
  <c r="M15" i="13"/>
  <c r="L15" i="13"/>
  <c r="K15" i="13"/>
  <c r="J15" i="13"/>
  <c r="I15" i="13"/>
  <c r="H15" i="13"/>
  <c r="G15" i="13"/>
  <c r="F15" i="13"/>
  <c r="E15" i="13"/>
  <c r="D15" i="13"/>
  <c r="C15" i="13"/>
  <c r="O15" i="13" s="1"/>
  <c r="N14" i="13"/>
  <c r="M14" i="13"/>
  <c r="L14" i="13"/>
  <c r="K14" i="13"/>
  <c r="J14" i="13"/>
  <c r="I14" i="13"/>
  <c r="H14" i="13"/>
  <c r="G14" i="13"/>
  <c r="F14" i="13"/>
  <c r="E14" i="13"/>
  <c r="D14" i="13"/>
  <c r="C14" i="13"/>
  <c r="O14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O13" i="13" s="1"/>
  <c r="N12" i="13"/>
  <c r="M12" i="13"/>
  <c r="L12" i="13"/>
  <c r="K12" i="13"/>
  <c r="J12" i="13"/>
  <c r="I12" i="13"/>
  <c r="H12" i="13"/>
  <c r="G12" i="13"/>
  <c r="F12" i="13"/>
  <c r="E12" i="13"/>
  <c r="D12" i="13"/>
  <c r="C12" i="13"/>
  <c r="O12" i="13" s="1"/>
  <c r="C11" i="13"/>
  <c r="N11" i="13"/>
  <c r="M11" i="13"/>
  <c r="L11" i="13"/>
  <c r="K11" i="13"/>
  <c r="J11" i="13"/>
  <c r="I11" i="13"/>
  <c r="H11" i="13"/>
  <c r="G11" i="13"/>
  <c r="F11" i="13"/>
  <c r="E11" i="13"/>
  <c r="D11" i="13"/>
  <c r="O11" i="13"/>
  <c r="L10" i="13"/>
  <c r="K10" i="13"/>
  <c r="J10" i="13"/>
  <c r="I10" i="13"/>
  <c r="H10" i="13"/>
  <c r="G10" i="13"/>
  <c r="F10" i="13"/>
  <c r="E10" i="13"/>
  <c r="D10" i="13"/>
  <c r="C10" i="13"/>
  <c r="E8" i="13"/>
  <c r="D8" i="13"/>
  <c r="O8" i="13" s="1"/>
  <c r="N8" i="13"/>
  <c r="M8" i="13"/>
  <c r="L8" i="13"/>
  <c r="K8" i="13"/>
  <c r="J8" i="13"/>
  <c r="I8" i="13"/>
  <c r="H8" i="13"/>
  <c r="G8" i="13"/>
  <c r="F8" i="13"/>
  <c r="C8" i="13"/>
  <c r="N6" i="13"/>
  <c r="M6" i="13"/>
  <c r="L6" i="13"/>
  <c r="K6" i="13"/>
  <c r="J6" i="13"/>
  <c r="I6" i="13"/>
  <c r="H6" i="13"/>
  <c r="G6" i="13"/>
  <c r="F6" i="13"/>
  <c r="E6" i="13"/>
  <c r="D6" i="13"/>
  <c r="C6" i="13"/>
  <c r="O5" i="13"/>
  <c r="N5" i="13"/>
  <c r="M5" i="13"/>
  <c r="L5" i="13"/>
  <c r="K5" i="13"/>
  <c r="J5" i="13"/>
  <c r="I5" i="13"/>
  <c r="H5" i="13"/>
  <c r="G5" i="13"/>
  <c r="F5" i="13"/>
  <c r="E5" i="13"/>
  <c r="D5" i="13"/>
  <c r="B21" i="13"/>
  <c r="B20" i="13"/>
  <c r="B19" i="13"/>
  <c r="B18" i="13"/>
  <c r="B17" i="13"/>
  <c r="B16" i="13"/>
  <c r="B15" i="13"/>
  <c r="B14" i="13"/>
  <c r="B13" i="13"/>
  <c r="B12" i="13"/>
  <c r="B11" i="13"/>
  <c r="B10" i="13"/>
  <c r="B3" i="12"/>
  <c r="E31" i="12" s="1"/>
  <c r="F31" i="12" s="1"/>
  <c r="B3" i="11"/>
  <c r="E32" i="11" s="1"/>
  <c r="F32" i="11" s="1"/>
  <c r="B3" i="10"/>
  <c r="E31" i="10" s="1"/>
  <c r="F31" i="10" s="1"/>
  <c r="B3" i="9"/>
  <c r="E30" i="9" s="1"/>
  <c r="F30" i="9" s="1"/>
  <c r="B3" i="8"/>
  <c r="B3" i="7"/>
  <c r="E31" i="7" s="1"/>
  <c r="F31" i="7" s="1"/>
  <c r="B3" i="6"/>
  <c r="E36" i="6" s="1"/>
  <c r="F36" i="6" s="1"/>
  <c r="B3" i="5"/>
  <c r="B3" i="4"/>
  <c r="B3" i="3"/>
  <c r="E36" i="3" s="1"/>
  <c r="F36" i="3" s="1"/>
  <c r="R37" i="12"/>
  <c r="Q37" i="12"/>
  <c r="P37" i="12"/>
  <c r="O37" i="12"/>
  <c r="N37" i="12"/>
  <c r="M37" i="12"/>
  <c r="L37" i="12"/>
  <c r="K37" i="12"/>
  <c r="J37" i="12"/>
  <c r="I37" i="12"/>
  <c r="H37" i="12"/>
  <c r="G37" i="12"/>
  <c r="N10" i="13" s="1"/>
  <c r="S36" i="12"/>
  <c r="S35" i="12"/>
  <c r="S34" i="12"/>
  <c r="S33" i="12"/>
  <c r="S32" i="12"/>
  <c r="S31" i="12"/>
  <c r="C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C15" i="12"/>
  <c r="C35" i="12" s="1"/>
  <c r="S14" i="12"/>
  <c r="S13" i="12"/>
  <c r="S12" i="12"/>
  <c r="S11" i="12"/>
  <c r="S10" i="12"/>
  <c r="S9" i="12"/>
  <c r="C9" i="12"/>
  <c r="C34" i="12" s="1"/>
  <c r="S8" i="12"/>
  <c r="S7" i="12"/>
  <c r="S6" i="12"/>
  <c r="R37" i="11"/>
  <c r="Q37" i="11"/>
  <c r="P37" i="11"/>
  <c r="O37" i="11"/>
  <c r="N37" i="11"/>
  <c r="M37" i="11"/>
  <c r="L37" i="11"/>
  <c r="K37" i="11"/>
  <c r="J37" i="11"/>
  <c r="I37" i="11"/>
  <c r="H37" i="11"/>
  <c r="G37" i="11"/>
  <c r="M10" i="13" s="1"/>
  <c r="S36" i="11"/>
  <c r="S35" i="11"/>
  <c r="S34" i="11"/>
  <c r="S33" i="11"/>
  <c r="S32" i="11"/>
  <c r="S31" i="11"/>
  <c r="E31" i="11"/>
  <c r="F31" i="11" s="1"/>
  <c r="C31" i="11"/>
  <c r="S30" i="11"/>
  <c r="S29" i="11"/>
  <c r="S28" i="11"/>
  <c r="S27" i="11"/>
  <c r="S26" i="11"/>
  <c r="E26" i="11"/>
  <c r="F26" i="11" s="1"/>
  <c r="S25" i="11"/>
  <c r="S24" i="11"/>
  <c r="S23" i="11"/>
  <c r="E23" i="11"/>
  <c r="F23" i="11" s="1"/>
  <c r="S22" i="11"/>
  <c r="S21" i="11"/>
  <c r="S20" i="11"/>
  <c r="S19" i="11"/>
  <c r="S18" i="11"/>
  <c r="E18" i="11"/>
  <c r="F18" i="11" s="1"/>
  <c r="S17" i="11"/>
  <c r="S16" i="11"/>
  <c r="S15" i="11"/>
  <c r="E15" i="11"/>
  <c r="F15" i="11" s="1"/>
  <c r="C15" i="11"/>
  <c r="C35" i="11" s="1"/>
  <c r="S14" i="11"/>
  <c r="E14" i="11"/>
  <c r="F14" i="11" s="1"/>
  <c r="S13" i="11"/>
  <c r="S12" i="11"/>
  <c r="S11" i="11"/>
  <c r="S10" i="11"/>
  <c r="S9" i="11"/>
  <c r="E9" i="11"/>
  <c r="F9" i="11" s="1"/>
  <c r="C9" i="11"/>
  <c r="C34" i="11" s="1"/>
  <c r="S8" i="11"/>
  <c r="S7" i="11"/>
  <c r="S6" i="11"/>
  <c r="R37" i="10"/>
  <c r="Q37" i="10"/>
  <c r="P37" i="10"/>
  <c r="O37" i="10"/>
  <c r="N37" i="10"/>
  <c r="M37" i="10"/>
  <c r="L37" i="10"/>
  <c r="K37" i="10"/>
  <c r="J37" i="10"/>
  <c r="I37" i="10"/>
  <c r="H37" i="10"/>
  <c r="G37" i="10"/>
  <c r="S36" i="10"/>
  <c r="S35" i="10"/>
  <c r="S34" i="10"/>
  <c r="S33" i="10"/>
  <c r="S32" i="10"/>
  <c r="E32" i="10"/>
  <c r="F32" i="10" s="1"/>
  <c r="S31" i="10"/>
  <c r="C31" i="10"/>
  <c r="S30" i="10"/>
  <c r="E30" i="10"/>
  <c r="F30" i="10" s="1"/>
  <c r="S29" i="10"/>
  <c r="S28" i="10"/>
  <c r="S27" i="10"/>
  <c r="E27" i="10"/>
  <c r="F27" i="10" s="1"/>
  <c r="S26" i="10"/>
  <c r="S25" i="10"/>
  <c r="S24" i="10"/>
  <c r="S23" i="10"/>
  <c r="S22" i="10"/>
  <c r="E22" i="10"/>
  <c r="F22" i="10" s="1"/>
  <c r="S21" i="10"/>
  <c r="S20" i="10"/>
  <c r="S19" i="10"/>
  <c r="E19" i="10"/>
  <c r="F19" i="10" s="1"/>
  <c r="S18" i="10"/>
  <c r="S17" i="10"/>
  <c r="S16" i="10"/>
  <c r="S15" i="10"/>
  <c r="C15" i="10"/>
  <c r="C35" i="10" s="1"/>
  <c r="S14" i="10"/>
  <c r="S13" i="10"/>
  <c r="E13" i="10"/>
  <c r="F13" i="10" s="1"/>
  <c r="S12" i="10"/>
  <c r="S11" i="10"/>
  <c r="S10" i="10"/>
  <c r="E10" i="10"/>
  <c r="F10" i="10" s="1"/>
  <c r="S9" i="10"/>
  <c r="C9" i="10"/>
  <c r="C34" i="10" s="1"/>
  <c r="S8" i="10"/>
  <c r="E8" i="10"/>
  <c r="F8" i="10" s="1"/>
  <c r="S7" i="10"/>
  <c r="S6" i="10"/>
  <c r="E36" i="10"/>
  <c r="F36" i="10" s="1"/>
  <c r="R37" i="9"/>
  <c r="Q37" i="9"/>
  <c r="P37" i="9"/>
  <c r="O37" i="9"/>
  <c r="N37" i="9"/>
  <c r="M37" i="9"/>
  <c r="L37" i="9"/>
  <c r="K37" i="9"/>
  <c r="J37" i="9"/>
  <c r="I37" i="9"/>
  <c r="H37" i="9"/>
  <c r="G37" i="9"/>
  <c r="S36" i="9"/>
  <c r="S35" i="9"/>
  <c r="S34" i="9"/>
  <c r="S33" i="9"/>
  <c r="S32" i="9"/>
  <c r="E32" i="9"/>
  <c r="F32" i="9" s="1"/>
  <c r="S31" i="9"/>
  <c r="C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C15" i="9"/>
  <c r="C35" i="9" s="1"/>
  <c r="S14" i="9"/>
  <c r="S13" i="9"/>
  <c r="E13" i="9"/>
  <c r="F13" i="9" s="1"/>
  <c r="S12" i="9"/>
  <c r="S11" i="9"/>
  <c r="S10" i="9"/>
  <c r="E10" i="9"/>
  <c r="F10" i="9" s="1"/>
  <c r="S9" i="9"/>
  <c r="C9" i="9"/>
  <c r="C34" i="9" s="1"/>
  <c r="S8" i="9"/>
  <c r="S7" i="9"/>
  <c r="S6" i="9"/>
  <c r="E36" i="9"/>
  <c r="F36" i="9" s="1"/>
  <c r="R37" i="8"/>
  <c r="Q37" i="8"/>
  <c r="P37" i="8"/>
  <c r="O37" i="8"/>
  <c r="N37" i="8"/>
  <c r="M37" i="8"/>
  <c r="L37" i="8"/>
  <c r="K37" i="8"/>
  <c r="J37" i="8"/>
  <c r="I37" i="8"/>
  <c r="H37" i="8"/>
  <c r="G37" i="8"/>
  <c r="S36" i="8"/>
  <c r="S35" i="8"/>
  <c r="S34" i="8"/>
  <c r="S33" i="8"/>
  <c r="S32" i="8"/>
  <c r="S31" i="8"/>
  <c r="C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C15" i="8"/>
  <c r="C35" i="8" s="1"/>
  <c r="S14" i="8"/>
  <c r="S13" i="8"/>
  <c r="S12" i="8"/>
  <c r="S11" i="8"/>
  <c r="S10" i="8"/>
  <c r="S9" i="8"/>
  <c r="C9" i="8"/>
  <c r="C34" i="8" s="1"/>
  <c r="S8" i="8"/>
  <c r="S7" i="8"/>
  <c r="S6" i="8"/>
  <c r="E36" i="8"/>
  <c r="F36" i="8" s="1"/>
  <c r="R37" i="7"/>
  <c r="Q37" i="7"/>
  <c r="P37" i="7"/>
  <c r="O37" i="7"/>
  <c r="N37" i="7"/>
  <c r="M37" i="7"/>
  <c r="L37" i="7"/>
  <c r="K37" i="7"/>
  <c r="J37" i="7"/>
  <c r="I37" i="7"/>
  <c r="H37" i="7"/>
  <c r="G37" i="7"/>
  <c r="S36" i="7"/>
  <c r="S35" i="7"/>
  <c r="S34" i="7"/>
  <c r="S33" i="7"/>
  <c r="S32" i="7"/>
  <c r="E32" i="7"/>
  <c r="F32" i="7" s="1"/>
  <c r="S31" i="7"/>
  <c r="C31" i="7"/>
  <c r="S30" i="7"/>
  <c r="E30" i="7"/>
  <c r="F30" i="7" s="1"/>
  <c r="S29" i="7"/>
  <c r="S28" i="7"/>
  <c r="S27" i="7"/>
  <c r="E27" i="7"/>
  <c r="F27" i="7" s="1"/>
  <c r="S26" i="7"/>
  <c r="E26" i="7"/>
  <c r="F26" i="7" s="1"/>
  <c r="S25" i="7"/>
  <c r="S24" i="7"/>
  <c r="S23" i="7"/>
  <c r="E23" i="7"/>
  <c r="F23" i="7" s="1"/>
  <c r="S22" i="7"/>
  <c r="E22" i="7"/>
  <c r="F22" i="7" s="1"/>
  <c r="S21" i="7"/>
  <c r="S20" i="7"/>
  <c r="S19" i="7"/>
  <c r="E19" i="7"/>
  <c r="F19" i="7" s="1"/>
  <c r="S18" i="7"/>
  <c r="E18" i="7"/>
  <c r="F18" i="7" s="1"/>
  <c r="S17" i="7"/>
  <c r="S16" i="7"/>
  <c r="S15" i="7"/>
  <c r="E15" i="7"/>
  <c r="F15" i="7" s="1"/>
  <c r="C15" i="7"/>
  <c r="C35" i="7" s="1"/>
  <c r="S14" i="7"/>
  <c r="S13" i="7"/>
  <c r="E13" i="7"/>
  <c r="F13" i="7" s="1"/>
  <c r="S12" i="7"/>
  <c r="S11" i="7"/>
  <c r="S10" i="7"/>
  <c r="E10" i="7"/>
  <c r="F10" i="7" s="1"/>
  <c r="S9" i="7"/>
  <c r="C9" i="7"/>
  <c r="C34" i="7" s="1"/>
  <c r="S8" i="7"/>
  <c r="E8" i="7"/>
  <c r="F8" i="7" s="1"/>
  <c r="S7" i="7"/>
  <c r="S6" i="7"/>
  <c r="E36" i="7"/>
  <c r="F36" i="7" s="1"/>
  <c r="R37" i="6"/>
  <c r="Q37" i="6"/>
  <c r="P37" i="6"/>
  <c r="O37" i="6"/>
  <c r="N37" i="6"/>
  <c r="M37" i="6"/>
  <c r="L37" i="6"/>
  <c r="K37" i="6"/>
  <c r="J37" i="6"/>
  <c r="I37" i="6"/>
  <c r="H37" i="6"/>
  <c r="G37" i="6"/>
  <c r="S36" i="6"/>
  <c r="S35" i="6"/>
  <c r="S34" i="6"/>
  <c r="S33" i="6"/>
  <c r="S32" i="6"/>
  <c r="S31" i="6"/>
  <c r="C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C15" i="6"/>
  <c r="C35" i="6" s="1"/>
  <c r="S14" i="6"/>
  <c r="S13" i="6"/>
  <c r="S12" i="6"/>
  <c r="S11" i="6"/>
  <c r="S10" i="6"/>
  <c r="S9" i="6"/>
  <c r="C9" i="6"/>
  <c r="C34" i="6" s="1"/>
  <c r="S8" i="6"/>
  <c r="S7" i="6"/>
  <c r="S6" i="6"/>
  <c r="R37" i="5"/>
  <c r="Q37" i="5"/>
  <c r="P37" i="5"/>
  <c r="O37" i="5"/>
  <c r="N37" i="5"/>
  <c r="M37" i="5"/>
  <c r="L37" i="5"/>
  <c r="K37" i="5"/>
  <c r="J37" i="5"/>
  <c r="I37" i="5"/>
  <c r="H37" i="5"/>
  <c r="G37" i="5"/>
  <c r="S36" i="5"/>
  <c r="S35" i="5"/>
  <c r="S34" i="5"/>
  <c r="S33" i="5"/>
  <c r="S32" i="5"/>
  <c r="S31" i="5"/>
  <c r="C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C15" i="5"/>
  <c r="C35" i="5" s="1"/>
  <c r="S14" i="5"/>
  <c r="S13" i="5"/>
  <c r="S12" i="5"/>
  <c r="S11" i="5"/>
  <c r="S10" i="5"/>
  <c r="S9" i="5"/>
  <c r="C9" i="5"/>
  <c r="C34" i="5" s="1"/>
  <c r="S8" i="5"/>
  <c r="S7" i="5"/>
  <c r="S6" i="5"/>
  <c r="E31" i="5"/>
  <c r="F31" i="5" s="1"/>
  <c r="R37" i="4"/>
  <c r="Q37" i="4"/>
  <c r="P37" i="4"/>
  <c r="O37" i="4"/>
  <c r="N37" i="4"/>
  <c r="M37" i="4"/>
  <c r="L37" i="4"/>
  <c r="K37" i="4"/>
  <c r="J37" i="4"/>
  <c r="I37" i="4"/>
  <c r="H37" i="4"/>
  <c r="G37" i="4"/>
  <c r="S36" i="4"/>
  <c r="S35" i="4"/>
  <c r="S34" i="4"/>
  <c r="S33" i="4"/>
  <c r="S32" i="4"/>
  <c r="S31" i="4"/>
  <c r="C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C15" i="4"/>
  <c r="C35" i="4" s="1"/>
  <c r="S14" i="4"/>
  <c r="S13" i="4"/>
  <c r="S12" i="4"/>
  <c r="S11" i="4"/>
  <c r="S10" i="4"/>
  <c r="S9" i="4"/>
  <c r="C9" i="4"/>
  <c r="C34" i="4" s="1"/>
  <c r="S8" i="4"/>
  <c r="S7" i="4"/>
  <c r="S6" i="4"/>
  <c r="E36" i="4"/>
  <c r="F36" i="4" s="1"/>
  <c r="R37" i="3"/>
  <c r="Q37" i="3"/>
  <c r="P37" i="3"/>
  <c r="O37" i="3"/>
  <c r="N37" i="3"/>
  <c r="M37" i="3"/>
  <c r="L37" i="3"/>
  <c r="K37" i="3"/>
  <c r="J37" i="3"/>
  <c r="I37" i="3"/>
  <c r="H37" i="3"/>
  <c r="G37" i="3"/>
  <c r="S36" i="3"/>
  <c r="S35" i="3"/>
  <c r="S34" i="3"/>
  <c r="S33" i="3"/>
  <c r="S32" i="3"/>
  <c r="S31" i="3"/>
  <c r="C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C15" i="3"/>
  <c r="C35" i="3" s="1"/>
  <c r="S14" i="3"/>
  <c r="S13" i="3"/>
  <c r="S12" i="3"/>
  <c r="S11" i="3"/>
  <c r="S10" i="3"/>
  <c r="S9" i="3"/>
  <c r="C9" i="3"/>
  <c r="C34" i="3" s="1"/>
  <c r="S8" i="3"/>
  <c r="S7" i="3"/>
  <c r="S6" i="3"/>
  <c r="B3" i="2"/>
  <c r="R37" i="2"/>
  <c r="Q37" i="2"/>
  <c r="P37" i="2"/>
  <c r="O37" i="2"/>
  <c r="N37" i="2"/>
  <c r="M37" i="2"/>
  <c r="L37" i="2"/>
  <c r="K37" i="2"/>
  <c r="J37" i="2"/>
  <c r="I37" i="2"/>
  <c r="H37" i="2"/>
  <c r="G37" i="2"/>
  <c r="S36" i="2"/>
  <c r="S35" i="2"/>
  <c r="S34" i="2"/>
  <c r="S33" i="2"/>
  <c r="S32" i="2"/>
  <c r="S31" i="2"/>
  <c r="C31" i="2"/>
  <c r="S30" i="2"/>
  <c r="S29" i="2"/>
  <c r="S28" i="2"/>
  <c r="S27" i="2"/>
  <c r="S26" i="2"/>
  <c r="S25" i="2"/>
  <c r="S24" i="2"/>
  <c r="S23" i="2"/>
  <c r="S22" i="2"/>
  <c r="S21" i="2"/>
  <c r="S20" i="2"/>
  <c r="S19" i="2"/>
  <c r="S18" i="2"/>
  <c r="S17" i="2"/>
  <c r="S16" i="2"/>
  <c r="S15" i="2"/>
  <c r="C15" i="2"/>
  <c r="C35" i="2" s="1"/>
  <c r="S14" i="2"/>
  <c r="S13" i="2"/>
  <c r="S12" i="2"/>
  <c r="S11" i="2"/>
  <c r="S10" i="2"/>
  <c r="S9" i="2"/>
  <c r="C9" i="2"/>
  <c r="C34" i="2" s="1"/>
  <c r="S8" i="2"/>
  <c r="S7" i="2"/>
  <c r="S6" i="2"/>
  <c r="C31" i="1"/>
  <c r="C15" i="1"/>
  <c r="C35" i="1" s="1"/>
  <c r="C9" i="1"/>
  <c r="C34" i="1" s="1"/>
  <c r="E36" i="1"/>
  <c r="F36" i="1" s="1"/>
  <c r="E35" i="1"/>
  <c r="F35" i="1" s="1"/>
  <c r="E34" i="1"/>
  <c r="F34" i="1" s="1"/>
  <c r="E33" i="1"/>
  <c r="E32" i="1"/>
  <c r="F32" i="1" s="1"/>
  <c r="E31" i="1"/>
  <c r="F31" i="1" s="1"/>
  <c r="E30" i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1" i="1"/>
  <c r="F21" i="1" s="1"/>
  <c r="E22" i="1"/>
  <c r="F22" i="1" s="1"/>
  <c r="E20" i="1"/>
  <c r="F20" i="1" s="1"/>
  <c r="E19" i="1"/>
  <c r="F19" i="1" s="1"/>
  <c r="E17" i="1"/>
  <c r="F17" i="1" s="1"/>
  <c r="E18" i="1"/>
  <c r="F18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F33" i="1"/>
  <c r="F30" i="1"/>
  <c r="E8" i="1"/>
  <c r="F8" i="1" s="1"/>
  <c r="E7" i="1"/>
  <c r="F7" i="1" s="1"/>
  <c r="E6" i="1"/>
  <c r="F6" i="1" s="1"/>
  <c r="R37" i="1"/>
  <c r="Q37" i="1"/>
  <c r="P37" i="1"/>
  <c r="O37" i="1"/>
  <c r="N37" i="1"/>
  <c r="M37" i="1"/>
  <c r="L37" i="1"/>
  <c r="K37" i="1"/>
  <c r="J37" i="1"/>
  <c r="I37" i="1"/>
  <c r="H37" i="1"/>
  <c r="G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37" i="12" l="1"/>
  <c r="C36" i="12" s="1"/>
  <c r="S37" i="11"/>
  <c r="C36" i="11" s="1"/>
  <c r="C37" i="11" s="1"/>
  <c r="S37" i="8"/>
  <c r="C36" i="8" s="1"/>
  <c r="S37" i="6"/>
  <c r="C36" i="6" s="1"/>
  <c r="C37" i="6" s="1"/>
  <c r="S37" i="5"/>
  <c r="C36" i="5" s="1"/>
  <c r="C37" i="5" s="1"/>
  <c r="S37" i="3"/>
  <c r="C36" i="3" s="1"/>
  <c r="O10" i="13"/>
  <c r="O6" i="13"/>
  <c r="C5" i="13"/>
  <c r="S37" i="10"/>
  <c r="C36" i="10" s="1"/>
  <c r="C37" i="10" s="1"/>
  <c r="S37" i="9"/>
  <c r="C36" i="9" s="1"/>
  <c r="C37" i="9" s="1"/>
  <c r="S37" i="7"/>
  <c r="C36" i="7" s="1"/>
  <c r="C37" i="7" s="1"/>
  <c r="S37" i="4"/>
  <c r="C36" i="4" s="1"/>
  <c r="C37" i="4" s="1"/>
  <c r="S37" i="2"/>
  <c r="C36" i="2" s="1"/>
  <c r="E8" i="12"/>
  <c r="F8" i="12" s="1"/>
  <c r="E22" i="12"/>
  <c r="F22" i="12" s="1"/>
  <c r="E27" i="12"/>
  <c r="F27" i="12" s="1"/>
  <c r="E36" i="12"/>
  <c r="F36" i="12" s="1"/>
  <c r="E13" i="12"/>
  <c r="F13" i="12" s="1"/>
  <c r="E32" i="12"/>
  <c r="F32" i="12" s="1"/>
  <c r="E15" i="12"/>
  <c r="F15" i="12" s="1"/>
  <c r="E18" i="12"/>
  <c r="F18" i="12" s="1"/>
  <c r="E23" i="12"/>
  <c r="F23" i="12" s="1"/>
  <c r="E26" i="12"/>
  <c r="F26" i="12" s="1"/>
  <c r="E19" i="12"/>
  <c r="F19" i="12" s="1"/>
  <c r="E30" i="12"/>
  <c r="F30" i="12" s="1"/>
  <c r="E10" i="12"/>
  <c r="F10" i="12" s="1"/>
  <c r="E9" i="12"/>
  <c r="F9" i="12" s="1"/>
  <c r="E14" i="12"/>
  <c r="F14" i="12" s="1"/>
  <c r="E8" i="11"/>
  <c r="F8" i="11" s="1"/>
  <c r="E19" i="11"/>
  <c r="F19" i="11" s="1"/>
  <c r="E22" i="11"/>
  <c r="F22" i="11" s="1"/>
  <c r="E27" i="11"/>
  <c r="F27" i="11" s="1"/>
  <c r="E30" i="11"/>
  <c r="F30" i="11" s="1"/>
  <c r="E36" i="11"/>
  <c r="F36" i="11" s="1"/>
  <c r="E10" i="11"/>
  <c r="F10" i="11" s="1"/>
  <c r="E13" i="11"/>
  <c r="F13" i="11" s="1"/>
  <c r="E15" i="10"/>
  <c r="F15" i="10" s="1"/>
  <c r="E18" i="10"/>
  <c r="F18" i="10" s="1"/>
  <c r="E23" i="10"/>
  <c r="F23" i="10" s="1"/>
  <c r="E26" i="10"/>
  <c r="F26" i="10" s="1"/>
  <c r="E9" i="10"/>
  <c r="F9" i="10" s="1"/>
  <c r="E14" i="10"/>
  <c r="F14" i="10" s="1"/>
  <c r="E18" i="9"/>
  <c r="F18" i="9" s="1"/>
  <c r="E26" i="9"/>
  <c r="F26" i="9" s="1"/>
  <c r="E9" i="9"/>
  <c r="F9" i="9" s="1"/>
  <c r="E14" i="9"/>
  <c r="F14" i="9" s="1"/>
  <c r="E31" i="9"/>
  <c r="F31" i="9" s="1"/>
  <c r="E15" i="9"/>
  <c r="F15" i="9" s="1"/>
  <c r="E23" i="9"/>
  <c r="F23" i="9" s="1"/>
  <c r="E8" i="9"/>
  <c r="F8" i="9" s="1"/>
  <c r="E19" i="9"/>
  <c r="F19" i="9" s="1"/>
  <c r="E22" i="9"/>
  <c r="F22" i="9" s="1"/>
  <c r="E27" i="9"/>
  <c r="F27" i="9" s="1"/>
  <c r="E9" i="7"/>
  <c r="F9" i="7" s="1"/>
  <c r="E14" i="7"/>
  <c r="F14" i="7" s="1"/>
  <c r="C37" i="12"/>
  <c r="E7" i="12"/>
  <c r="F7" i="12" s="1"/>
  <c r="E12" i="12"/>
  <c r="F12" i="12" s="1"/>
  <c r="E17" i="12"/>
  <c r="F17" i="12" s="1"/>
  <c r="E21" i="12"/>
  <c r="F21" i="12" s="1"/>
  <c r="E25" i="12"/>
  <c r="F25" i="12" s="1"/>
  <c r="E29" i="12"/>
  <c r="F29" i="12" s="1"/>
  <c r="E6" i="12"/>
  <c r="F6" i="12" s="1"/>
  <c r="E11" i="12"/>
  <c r="F11" i="12" s="1"/>
  <c r="E16" i="12"/>
  <c r="F16" i="12" s="1"/>
  <c r="E20" i="12"/>
  <c r="F20" i="12" s="1"/>
  <c r="E24" i="12"/>
  <c r="F24" i="12" s="1"/>
  <c r="E28" i="12"/>
  <c r="F28" i="12" s="1"/>
  <c r="E33" i="12"/>
  <c r="F33" i="12" s="1"/>
  <c r="E34" i="12"/>
  <c r="F34" i="12" s="1"/>
  <c r="E35" i="12"/>
  <c r="F35" i="12" s="1"/>
  <c r="E7" i="11"/>
  <c r="F7" i="11" s="1"/>
  <c r="E12" i="11"/>
  <c r="F12" i="11" s="1"/>
  <c r="E17" i="11"/>
  <c r="F17" i="11" s="1"/>
  <c r="E21" i="11"/>
  <c r="F21" i="11" s="1"/>
  <c r="E25" i="11"/>
  <c r="F25" i="11" s="1"/>
  <c r="E29" i="11"/>
  <c r="F29" i="11" s="1"/>
  <c r="E6" i="11"/>
  <c r="F6" i="11" s="1"/>
  <c r="E11" i="11"/>
  <c r="F11" i="11" s="1"/>
  <c r="E16" i="11"/>
  <c r="F16" i="11" s="1"/>
  <c r="E20" i="11"/>
  <c r="F20" i="11" s="1"/>
  <c r="E24" i="11"/>
  <c r="F24" i="11" s="1"/>
  <c r="E28" i="11"/>
  <c r="F28" i="11" s="1"/>
  <c r="E33" i="11"/>
  <c r="F33" i="11" s="1"/>
  <c r="E34" i="11"/>
  <c r="F34" i="11" s="1"/>
  <c r="E35" i="11"/>
  <c r="F35" i="11" s="1"/>
  <c r="E7" i="10"/>
  <c r="F7" i="10" s="1"/>
  <c r="E12" i="10"/>
  <c r="F12" i="10" s="1"/>
  <c r="E17" i="10"/>
  <c r="F17" i="10" s="1"/>
  <c r="E21" i="10"/>
  <c r="F21" i="10" s="1"/>
  <c r="E25" i="10"/>
  <c r="F25" i="10" s="1"/>
  <c r="E29" i="10"/>
  <c r="F29" i="10" s="1"/>
  <c r="E6" i="10"/>
  <c r="F6" i="10" s="1"/>
  <c r="E11" i="10"/>
  <c r="F11" i="10" s="1"/>
  <c r="E16" i="10"/>
  <c r="F16" i="10" s="1"/>
  <c r="E20" i="10"/>
  <c r="F20" i="10" s="1"/>
  <c r="E24" i="10"/>
  <c r="F24" i="10" s="1"/>
  <c r="E28" i="10"/>
  <c r="F28" i="10" s="1"/>
  <c r="E33" i="10"/>
  <c r="F33" i="10" s="1"/>
  <c r="E34" i="10"/>
  <c r="F34" i="10" s="1"/>
  <c r="E35" i="10"/>
  <c r="F35" i="10" s="1"/>
  <c r="E7" i="9"/>
  <c r="F7" i="9" s="1"/>
  <c r="E12" i="9"/>
  <c r="F12" i="9" s="1"/>
  <c r="E17" i="9"/>
  <c r="F17" i="9" s="1"/>
  <c r="E21" i="9"/>
  <c r="F21" i="9" s="1"/>
  <c r="E25" i="9"/>
  <c r="F25" i="9" s="1"/>
  <c r="E29" i="9"/>
  <c r="F29" i="9" s="1"/>
  <c r="E6" i="9"/>
  <c r="F6" i="9" s="1"/>
  <c r="E11" i="9"/>
  <c r="F11" i="9" s="1"/>
  <c r="E16" i="9"/>
  <c r="F16" i="9" s="1"/>
  <c r="E20" i="9"/>
  <c r="F20" i="9" s="1"/>
  <c r="E24" i="9"/>
  <c r="F24" i="9" s="1"/>
  <c r="E28" i="9"/>
  <c r="F28" i="9" s="1"/>
  <c r="E33" i="9"/>
  <c r="F33" i="9" s="1"/>
  <c r="E34" i="9"/>
  <c r="F34" i="9" s="1"/>
  <c r="E35" i="9"/>
  <c r="F35" i="9" s="1"/>
  <c r="C37" i="8"/>
  <c r="E10" i="8"/>
  <c r="F10" i="8" s="1"/>
  <c r="E14" i="8"/>
  <c r="F14" i="8" s="1"/>
  <c r="E15" i="8"/>
  <c r="F15" i="8" s="1"/>
  <c r="E19" i="8"/>
  <c r="F19" i="8" s="1"/>
  <c r="E23" i="8"/>
  <c r="F23" i="8" s="1"/>
  <c r="E27" i="8"/>
  <c r="F27" i="8" s="1"/>
  <c r="E32" i="8"/>
  <c r="F32" i="8" s="1"/>
  <c r="E8" i="8"/>
  <c r="F8" i="8" s="1"/>
  <c r="E9" i="8"/>
  <c r="F9" i="8" s="1"/>
  <c r="E13" i="8"/>
  <c r="F13" i="8" s="1"/>
  <c r="E18" i="8"/>
  <c r="F18" i="8" s="1"/>
  <c r="E22" i="8"/>
  <c r="F22" i="8" s="1"/>
  <c r="E26" i="8"/>
  <c r="F26" i="8" s="1"/>
  <c r="E30" i="8"/>
  <c r="F30" i="8" s="1"/>
  <c r="E31" i="8"/>
  <c r="F31" i="8" s="1"/>
  <c r="E17" i="8"/>
  <c r="F17" i="8" s="1"/>
  <c r="E21" i="8"/>
  <c r="F21" i="8" s="1"/>
  <c r="E25" i="8"/>
  <c r="F25" i="8" s="1"/>
  <c r="E29" i="8"/>
  <c r="F29" i="8" s="1"/>
  <c r="E7" i="8"/>
  <c r="F7" i="8" s="1"/>
  <c r="E12" i="8"/>
  <c r="F12" i="8" s="1"/>
  <c r="E6" i="8"/>
  <c r="F6" i="8" s="1"/>
  <c r="E11" i="8"/>
  <c r="F11" i="8" s="1"/>
  <c r="E16" i="8"/>
  <c r="F16" i="8" s="1"/>
  <c r="E20" i="8"/>
  <c r="F20" i="8" s="1"/>
  <c r="E24" i="8"/>
  <c r="F24" i="8" s="1"/>
  <c r="E28" i="8"/>
  <c r="F28" i="8" s="1"/>
  <c r="E33" i="8"/>
  <c r="F33" i="8" s="1"/>
  <c r="E34" i="8"/>
  <c r="F34" i="8" s="1"/>
  <c r="E35" i="8"/>
  <c r="F35" i="8" s="1"/>
  <c r="E7" i="7"/>
  <c r="F7" i="7" s="1"/>
  <c r="E12" i="7"/>
  <c r="F12" i="7" s="1"/>
  <c r="E17" i="7"/>
  <c r="F17" i="7" s="1"/>
  <c r="E21" i="7"/>
  <c r="F21" i="7" s="1"/>
  <c r="E25" i="7"/>
  <c r="F25" i="7" s="1"/>
  <c r="E29" i="7"/>
  <c r="F29" i="7" s="1"/>
  <c r="E6" i="7"/>
  <c r="F6" i="7" s="1"/>
  <c r="E11" i="7"/>
  <c r="F11" i="7" s="1"/>
  <c r="E16" i="7"/>
  <c r="F16" i="7" s="1"/>
  <c r="E20" i="7"/>
  <c r="F20" i="7" s="1"/>
  <c r="E24" i="7"/>
  <c r="F24" i="7" s="1"/>
  <c r="E28" i="7"/>
  <c r="F28" i="7" s="1"/>
  <c r="E33" i="7"/>
  <c r="F33" i="7" s="1"/>
  <c r="E34" i="7"/>
  <c r="F34" i="7" s="1"/>
  <c r="E35" i="7"/>
  <c r="F35" i="7" s="1"/>
  <c r="E15" i="6"/>
  <c r="F15" i="6" s="1"/>
  <c r="E23" i="6"/>
  <c r="F23" i="6" s="1"/>
  <c r="E27" i="6"/>
  <c r="F27" i="6" s="1"/>
  <c r="E32" i="6"/>
  <c r="F32" i="6" s="1"/>
  <c r="E8" i="6"/>
  <c r="F8" i="6" s="1"/>
  <c r="E9" i="6"/>
  <c r="F9" i="6" s="1"/>
  <c r="E13" i="6"/>
  <c r="F13" i="6" s="1"/>
  <c r="E18" i="6"/>
  <c r="F18" i="6" s="1"/>
  <c r="E22" i="6"/>
  <c r="F22" i="6" s="1"/>
  <c r="E26" i="6"/>
  <c r="F26" i="6" s="1"/>
  <c r="E30" i="6"/>
  <c r="F30" i="6" s="1"/>
  <c r="E31" i="6"/>
  <c r="F31" i="6" s="1"/>
  <c r="E7" i="6"/>
  <c r="F7" i="6" s="1"/>
  <c r="E12" i="6"/>
  <c r="F12" i="6" s="1"/>
  <c r="E17" i="6"/>
  <c r="F17" i="6" s="1"/>
  <c r="E21" i="6"/>
  <c r="F21" i="6" s="1"/>
  <c r="E25" i="6"/>
  <c r="F25" i="6" s="1"/>
  <c r="E29" i="6"/>
  <c r="F29" i="6" s="1"/>
  <c r="E10" i="6"/>
  <c r="F10" i="6" s="1"/>
  <c r="E14" i="6"/>
  <c r="F14" i="6" s="1"/>
  <c r="E19" i="6"/>
  <c r="F19" i="6" s="1"/>
  <c r="E6" i="6"/>
  <c r="F6" i="6" s="1"/>
  <c r="E11" i="6"/>
  <c r="F11" i="6" s="1"/>
  <c r="E16" i="6"/>
  <c r="F16" i="6" s="1"/>
  <c r="E20" i="6"/>
  <c r="F20" i="6" s="1"/>
  <c r="E24" i="6"/>
  <c r="F24" i="6" s="1"/>
  <c r="E28" i="6"/>
  <c r="F28" i="6" s="1"/>
  <c r="E33" i="6"/>
  <c r="F33" i="6" s="1"/>
  <c r="E34" i="6"/>
  <c r="F34" i="6" s="1"/>
  <c r="E35" i="6"/>
  <c r="F35" i="6" s="1"/>
  <c r="E7" i="5"/>
  <c r="F7" i="5" s="1"/>
  <c r="E12" i="5"/>
  <c r="F12" i="5" s="1"/>
  <c r="E17" i="5"/>
  <c r="F17" i="5" s="1"/>
  <c r="E21" i="5"/>
  <c r="F21" i="5" s="1"/>
  <c r="E25" i="5"/>
  <c r="F25" i="5" s="1"/>
  <c r="E29" i="5"/>
  <c r="F29" i="5" s="1"/>
  <c r="E6" i="5"/>
  <c r="F6" i="5" s="1"/>
  <c r="E11" i="5"/>
  <c r="F11" i="5" s="1"/>
  <c r="E16" i="5"/>
  <c r="F16" i="5" s="1"/>
  <c r="E20" i="5"/>
  <c r="F20" i="5" s="1"/>
  <c r="E24" i="5"/>
  <c r="F24" i="5" s="1"/>
  <c r="E28" i="5"/>
  <c r="F28" i="5" s="1"/>
  <c r="E33" i="5"/>
  <c r="F33" i="5" s="1"/>
  <c r="E34" i="5"/>
  <c r="F34" i="5" s="1"/>
  <c r="E35" i="5"/>
  <c r="F35" i="5" s="1"/>
  <c r="E36" i="5"/>
  <c r="F36" i="5" s="1"/>
  <c r="E10" i="5"/>
  <c r="F10" i="5" s="1"/>
  <c r="E14" i="5"/>
  <c r="F14" i="5" s="1"/>
  <c r="E15" i="5"/>
  <c r="F15" i="5" s="1"/>
  <c r="E19" i="5"/>
  <c r="F19" i="5" s="1"/>
  <c r="E23" i="5"/>
  <c r="F23" i="5" s="1"/>
  <c r="E27" i="5"/>
  <c r="F27" i="5" s="1"/>
  <c r="E32" i="5"/>
  <c r="F32" i="5" s="1"/>
  <c r="E8" i="5"/>
  <c r="F8" i="5" s="1"/>
  <c r="E9" i="5"/>
  <c r="F9" i="5" s="1"/>
  <c r="E13" i="5"/>
  <c r="F13" i="5" s="1"/>
  <c r="E18" i="5"/>
  <c r="F18" i="5" s="1"/>
  <c r="E22" i="5"/>
  <c r="F22" i="5" s="1"/>
  <c r="E26" i="5"/>
  <c r="F26" i="5" s="1"/>
  <c r="E30" i="5"/>
  <c r="F30" i="5" s="1"/>
  <c r="E7" i="4"/>
  <c r="F7" i="4" s="1"/>
  <c r="E12" i="4"/>
  <c r="F12" i="4" s="1"/>
  <c r="E17" i="4"/>
  <c r="F17" i="4" s="1"/>
  <c r="E21" i="4"/>
  <c r="F21" i="4" s="1"/>
  <c r="E25" i="4"/>
  <c r="F25" i="4" s="1"/>
  <c r="E29" i="4"/>
  <c r="F29" i="4" s="1"/>
  <c r="E10" i="4"/>
  <c r="F10" i="4" s="1"/>
  <c r="E14" i="4"/>
  <c r="F14" i="4" s="1"/>
  <c r="E15" i="4"/>
  <c r="F15" i="4" s="1"/>
  <c r="E19" i="4"/>
  <c r="F19" i="4" s="1"/>
  <c r="E23" i="4"/>
  <c r="F23" i="4" s="1"/>
  <c r="E27" i="4"/>
  <c r="F27" i="4" s="1"/>
  <c r="E32" i="4"/>
  <c r="F32" i="4" s="1"/>
  <c r="E8" i="4"/>
  <c r="F8" i="4" s="1"/>
  <c r="E9" i="4"/>
  <c r="F9" i="4" s="1"/>
  <c r="E13" i="4"/>
  <c r="F13" i="4" s="1"/>
  <c r="E18" i="4"/>
  <c r="F18" i="4" s="1"/>
  <c r="E22" i="4"/>
  <c r="F22" i="4" s="1"/>
  <c r="E26" i="4"/>
  <c r="F26" i="4" s="1"/>
  <c r="E30" i="4"/>
  <c r="F30" i="4" s="1"/>
  <c r="E31" i="4"/>
  <c r="F31" i="4" s="1"/>
  <c r="E6" i="4"/>
  <c r="F6" i="4" s="1"/>
  <c r="E11" i="4"/>
  <c r="F11" i="4" s="1"/>
  <c r="E16" i="4"/>
  <c r="F16" i="4" s="1"/>
  <c r="E20" i="4"/>
  <c r="F20" i="4" s="1"/>
  <c r="E24" i="4"/>
  <c r="F24" i="4" s="1"/>
  <c r="E28" i="4"/>
  <c r="F28" i="4" s="1"/>
  <c r="E33" i="4"/>
  <c r="F33" i="4" s="1"/>
  <c r="E34" i="4"/>
  <c r="F34" i="4" s="1"/>
  <c r="E35" i="4"/>
  <c r="F35" i="4" s="1"/>
  <c r="C37" i="3"/>
  <c r="E6" i="3"/>
  <c r="F6" i="3" s="1"/>
  <c r="E11" i="3"/>
  <c r="F11" i="3" s="1"/>
  <c r="E16" i="3"/>
  <c r="F16" i="3" s="1"/>
  <c r="E10" i="3"/>
  <c r="F10" i="3" s="1"/>
  <c r="E14" i="3"/>
  <c r="F14" i="3" s="1"/>
  <c r="E15" i="3"/>
  <c r="F15" i="3" s="1"/>
  <c r="E19" i="3"/>
  <c r="F19" i="3" s="1"/>
  <c r="E23" i="3"/>
  <c r="F23" i="3" s="1"/>
  <c r="E27" i="3"/>
  <c r="F27" i="3" s="1"/>
  <c r="E32" i="3"/>
  <c r="F32" i="3" s="1"/>
  <c r="E8" i="3"/>
  <c r="F8" i="3" s="1"/>
  <c r="E9" i="3"/>
  <c r="F9" i="3" s="1"/>
  <c r="E13" i="3"/>
  <c r="F13" i="3" s="1"/>
  <c r="E18" i="3"/>
  <c r="F18" i="3" s="1"/>
  <c r="E22" i="3"/>
  <c r="F22" i="3" s="1"/>
  <c r="E26" i="3"/>
  <c r="F26" i="3" s="1"/>
  <c r="E30" i="3"/>
  <c r="F30" i="3" s="1"/>
  <c r="E31" i="3"/>
  <c r="F31" i="3" s="1"/>
  <c r="E7" i="3"/>
  <c r="F7" i="3" s="1"/>
  <c r="E12" i="3"/>
  <c r="F12" i="3" s="1"/>
  <c r="E17" i="3"/>
  <c r="F17" i="3" s="1"/>
  <c r="E21" i="3"/>
  <c r="F21" i="3" s="1"/>
  <c r="E25" i="3"/>
  <c r="F25" i="3" s="1"/>
  <c r="E29" i="3"/>
  <c r="F29" i="3" s="1"/>
  <c r="E20" i="3"/>
  <c r="F20" i="3" s="1"/>
  <c r="E24" i="3"/>
  <c r="F24" i="3" s="1"/>
  <c r="E28" i="3"/>
  <c r="F28" i="3" s="1"/>
  <c r="E33" i="3"/>
  <c r="F33" i="3" s="1"/>
  <c r="E34" i="3"/>
  <c r="F34" i="3" s="1"/>
  <c r="E35" i="3"/>
  <c r="F35" i="3" s="1"/>
  <c r="C37" i="2"/>
  <c r="S37" i="1"/>
  <c r="C36" i="1" s="1"/>
  <c r="C37" i="1" s="1"/>
  <c r="E34" i="2" l="1"/>
  <c r="F34" i="2" s="1"/>
  <c r="E20" i="2"/>
  <c r="F20" i="2" s="1"/>
  <c r="E28" i="2"/>
  <c r="F28" i="2" s="1"/>
  <c r="E7" i="2"/>
  <c r="F7" i="2" s="1"/>
  <c r="E12" i="2"/>
  <c r="F12" i="2" s="1"/>
  <c r="E6" i="2"/>
  <c r="F6" i="2" s="1"/>
  <c r="E9" i="2"/>
  <c r="F9" i="2" s="1"/>
  <c r="E11" i="2"/>
  <c r="F11" i="2" s="1"/>
  <c r="E16" i="2"/>
  <c r="F16" i="2" s="1"/>
  <c r="E18" i="2"/>
  <c r="F18" i="2" s="1"/>
  <c r="E29" i="2"/>
  <c r="F29" i="2" s="1"/>
  <c r="E36" i="2"/>
  <c r="F36" i="2" s="1"/>
  <c r="E8" i="2"/>
  <c r="F8" i="2" s="1"/>
  <c r="E13" i="2"/>
  <c r="F13" i="2" s="1"/>
  <c r="E22" i="2"/>
  <c r="F22" i="2" s="1"/>
  <c r="E24" i="2"/>
  <c r="F24" i="2" s="1"/>
  <c r="E26" i="2"/>
  <c r="F26" i="2" s="1"/>
  <c r="E31" i="2"/>
  <c r="F31" i="2" s="1"/>
  <c r="E33" i="2"/>
  <c r="F33" i="2" s="1"/>
  <c r="E10" i="2"/>
  <c r="F10" i="2" s="1"/>
  <c r="E15" i="2"/>
  <c r="F15" i="2" s="1"/>
  <c r="E17" i="2"/>
  <c r="F17" i="2" s="1"/>
  <c r="E19" i="2"/>
  <c r="F19" i="2" s="1"/>
  <c r="E30" i="2"/>
  <c r="F30" i="2" s="1"/>
  <c r="E35" i="2"/>
  <c r="F35" i="2" s="1"/>
  <c r="E14" i="2"/>
  <c r="F14" i="2" s="1"/>
  <c r="E21" i="2"/>
  <c r="F21" i="2" s="1"/>
  <c r="E23" i="2"/>
  <c r="F23" i="2" s="1"/>
  <c r="E25" i="2"/>
  <c r="F25" i="2" s="1"/>
  <c r="E27" i="2"/>
  <c r="F27" i="2" s="1"/>
  <c r="E32" i="2"/>
  <c r="F32" i="2" s="1"/>
</calcChain>
</file>

<file path=xl/sharedStrings.xml><?xml version="1.0" encoding="utf-8"?>
<sst xmlns="http://schemas.openxmlformats.org/spreadsheetml/2006/main" count="442" uniqueCount="46">
  <si>
    <t>役立ち実用テンプレート集</t>
  </si>
  <si>
    <t>収入</t>
    <rPh sb="0" eb="2">
      <t>シュウニュウ</t>
    </rPh>
    <phoneticPr fontId="1"/>
  </si>
  <si>
    <t>合計</t>
    <rPh sb="0" eb="2">
      <t>ゴウケイ</t>
    </rPh>
    <phoneticPr fontId="1"/>
  </si>
  <si>
    <t>固定費</t>
    <rPh sb="0" eb="3">
      <t>コテイヒ</t>
    </rPh>
    <phoneticPr fontId="1"/>
  </si>
  <si>
    <t>貯金</t>
    <rPh sb="0" eb="2">
      <t>チョキン</t>
    </rPh>
    <phoneticPr fontId="1"/>
  </si>
  <si>
    <t>今月のまとめ</t>
    <rPh sb="0" eb="2">
      <t>コンゲツ</t>
    </rPh>
    <phoneticPr fontId="1"/>
  </si>
  <si>
    <t>支出</t>
    <rPh sb="0" eb="2">
      <t>シシュツ</t>
    </rPh>
    <phoneticPr fontId="1"/>
  </si>
  <si>
    <t>残高</t>
    <rPh sb="0" eb="2">
      <t>ザンダカ</t>
    </rPh>
    <phoneticPr fontId="1"/>
  </si>
  <si>
    <t>給料</t>
    <rPh sb="0" eb="2">
      <t>キュウリョウ</t>
    </rPh>
    <phoneticPr fontId="1"/>
  </si>
  <si>
    <t>銀行A</t>
    <rPh sb="0" eb="2">
      <t>ギンコウ</t>
    </rPh>
    <phoneticPr fontId="1"/>
  </si>
  <si>
    <t>家賃</t>
    <rPh sb="0" eb="2">
      <t>ヤチン</t>
    </rPh>
    <phoneticPr fontId="1"/>
  </si>
  <si>
    <t>銀行B</t>
    <rPh sb="0" eb="2">
      <t>ギンコウ</t>
    </rPh>
    <phoneticPr fontId="1"/>
  </si>
  <si>
    <t>電気代</t>
    <rPh sb="0" eb="3">
      <t>デンキダイ</t>
    </rPh>
    <phoneticPr fontId="1"/>
  </si>
  <si>
    <t>食費</t>
    <rPh sb="0" eb="2">
      <t>ショクヒ</t>
    </rPh>
    <phoneticPr fontId="1"/>
  </si>
  <si>
    <t>日用品</t>
    <rPh sb="0" eb="3">
      <t>ニチヨウヒン</t>
    </rPh>
    <phoneticPr fontId="1"/>
  </si>
  <si>
    <t>交通費</t>
    <rPh sb="0" eb="3">
      <t>コウツウヒ</t>
    </rPh>
    <phoneticPr fontId="1"/>
  </si>
  <si>
    <t>メモ：</t>
    <phoneticPr fontId="1"/>
  </si>
  <si>
    <t>家計簿</t>
    <rPh sb="0" eb="3">
      <t>カケイボ</t>
    </rPh>
    <phoneticPr fontId="1"/>
  </si>
  <si>
    <t>B3セルの年月を変更することで、日付・曜日・土日色が自動表示できます。</t>
    <rPh sb="5" eb="6">
      <t>ネン</t>
    </rPh>
    <rPh sb="6" eb="7">
      <t>ガツ</t>
    </rPh>
    <rPh sb="8" eb="10">
      <t>ヘンコウ</t>
    </rPh>
    <rPh sb="16" eb="18">
      <t>ヒヅケ</t>
    </rPh>
    <rPh sb="19" eb="21">
      <t>ヨウビ</t>
    </rPh>
    <rPh sb="22" eb="24">
      <t>ドニチ</t>
    </rPh>
    <rPh sb="24" eb="25">
      <t>イロ</t>
    </rPh>
    <rPh sb="26" eb="28">
      <t>ジドウ</t>
    </rPh>
    <rPh sb="28" eb="30">
      <t>ヒョウジ</t>
    </rPh>
    <phoneticPr fontId="1"/>
  </si>
  <si>
    <t>2025年1月</t>
    <rPh sb="4" eb="5">
      <t>ネン</t>
    </rPh>
    <rPh sb="6" eb="7">
      <t>ガツ</t>
    </rPh>
    <phoneticPr fontId="1"/>
  </si>
  <si>
    <t>項目4</t>
    <rPh sb="0" eb="2">
      <t>コウモク</t>
    </rPh>
    <phoneticPr fontId="1"/>
  </si>
  <si>
    <t>項目5</t>
    <rPh sb="0" eb="2">
      <t>コウモク</t>
    </rPh>
    <phoneticPr fontId="1"/>
  </si>
  <si>
    <t>項目6</t>
    <rPh sb="0" eb="2">
      <t>コウモク</t>
    </rPh>
    <phoneticPr fontId="1"/>
  </si>
  <si>
    <t>項目7</t>
    <rPh sb="0" eb="2">
      <t>コウモク</t>
    </rPh>
    <phoneticPr fontId="1"/>
  </si>
  <si>
    <t>項目8</t>
    <rPh sb="0" eb="2">
      <t>コウモク</t>
    </rPh>
    <phoneticPr fontId="1"/>
  </si>
  <si>
    <t>項目9</t>
    <rPh sb="0" eb="2">
      <t>コウモク</t>
    </rPh>
    <phoneticPr fontId="1"/>
  </si>
  <si>
    <t>項目10</t>
    <rPh sb="0" eb="2">
      <t>コウモク</t>
    </rPh>
    <phoneticPr fontId="1"/>
  </si>
  <si>
    <t>項目11</t>
    <rPh sb="0" eb="2">
      <t>コウモク</t>
    </rPh>
    <phoneticPr fontId="1"/>
  </si>
  <si>
    <t>項目12</t>
    <rPh sb="0" eb="2">
      <t>コウモク</t>
    </rPh>
    <phoneticPr fontId="1"/>
  </si>
  <si>
    <t>固定費</t>
    <rPh sb="0" eb="2">
      <t>コテイ</t>
    </rPh>
    <rPh sb="2" eb="3">
      <t>ヒ</t>
    </rPh>
    <phoneticPr fontId="1"/>
  </si>
  <si>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</si>
  <si>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</si>
  <si>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</si>
  <si>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</si>
  <si>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</si>
  <si>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</si>
  <si>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</si>
  <si>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</si>
  <si>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</si>
  <si>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</si>
  <si>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</si>
  <si>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</si>
  <si>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臨時</t>
    <rPh sb="0" eb="2">
      <t>リンジ</t>
    </rPh>
    <phoneticPr fontId="1"/>
  </si>
  <si>
    <t>通信費</t>
    <rPh sb="0" eb="3">
      <t>ツウシンヒ</t>
    </rPh>
    <phoneticPr fontId="1"/>
  </si>
  <si>
    <t>年間収支　家計簿</t>
    <rPh sb="0" eb="2">
      <t>ネンカン</t>
    </rPh>
    <rPh sb="2" eb="4">
      <t>シュウシ</t>
    </rPh>
    <rPh sb="5" eb="8">
      <t>カケイボ</t>
    </rPh>
    <phoneticPr fontId="1"/>
  </si>
  <si>
    <t>メモ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</si>
</sst>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4" formatCode="aaa"/>
    <numFmt numFmtId="185" formatCode="d"/>
  </numFmts>
  <fonts count="7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1"/>
      <color theme="8" tint="-0.249977111117893"/>
      <name val="Meiryo UI"/>
      <family val="3"/>
      <charset val="128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3" fontId="4" fillId="0" borderId="1" xfId="0" applyNumberFormat="1" applyFont="1" applyBorder="1">
      <alignment vertical="center"/>
    </xf>
    <xf numFmtId="3" fontId="4" fillId="0" borderId="0" xfId="0" applyNumberFormat="1" applyFont="1" applyBorder="1">
      <alignment vertical="center"/>
    </xf>
    <xf numFmtId="3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4" fillId="0" borderId="2" xfId="0" applyFont="1" applyBorder="1">
      <alignment vertical="center"/>
    </xf>
    <xf numFmtId="3" fontId="4" fillId="0" borderId="3" xfId="0" applyNumberFormat="1" applyFont="1" applyBorder="1">
      <alignment vertical="center"/>
    </xf>
    <xf numFmtId="0" fontId="4" fillId="0" borderId="4" xfId="0" applyFont="1" applyBorder="1">
      <alignment vertical="center"/>
    </xf>
    <xf numFmtId="3" fontId="4" fillId="0" borderId="5" xfId="0" applyNumberFormat="1" applyFont="1" applyBorder="1">
      <alignment vertical="center"/>
    </xf>
    <xf numFmtId="0" fontId="4" fillId="0" borderId="6" xfId="0" applyFont="1" applyBorder="1">
      <alignment vertical="center"/>
    </xf>
    <xf numFmtId="0" fontId="4" fillId="0" borderId="8" xfId="0" applyFont="1" applyBorder="1">
      <alignment vertical="center"/>
    </xf>
    <xf numFmtId="3" fontId="4" fillId="0" borderId="9" xfId="0" applyNumberFormat="1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3" fontId="4" fillId="0" borderId="24" xfId="0" applyNumberFormat="1" applyFont="1" applyBorder="1">
      <alignment vertical="center"/>
    </xf>
    <xf numFmtId="55" fontId="5" fillId="0" borderId="0" xfId="0" applyNumberFormat="1" applyFont="1" applyAlignment="1">
      <alignment horizontal="left" vertical="center"/>
    </xf>
    <xf numFmtId="55" fontId="5" fillId="0" borderId="0" xfId="0" quotePrefix="1" applyNumberFormat="1" applyFont="1" applyAlignment="1">
      <alignment horizontal="left" vertical="center"/>
    </xf>
    <xf numFmtId="184" fontId="4" fillId="0" borderId="26" xfId="0" applyNumberFormat="1" applyFont="1" applyBorder="1" applyAlignment="1">
      <alignment horizontal="center" vertical="center"/>
    </xf>
    <xf numFmtId="185" fontId="4" fillId="0" borderId="4" xfId="0" applyNumberFormat="1" applyFont="1" applyBorder="1" applyAlignment="1">
      <alignment horizontal="center" vertical="center"/>
    </xf>
    <xf numFmtId="3" fontId="4" fillId="2" borderId="3" xfId="0" applyNumberFormat="1" applyFont="1" applyFill="1" applyBorder="1">
      <alignment vertical="center"/>
    </xf>
    <xf numFmtId="3" fontId="4" fillId="2" borderId="5" xfId="0" applyNumberFormat="1" applyFont="1" applyFill="1" applyBorder="1">
      <alignment vertical="center"/>
    </xf>
    <xf numFmtId="3" fontId="4" fillId="2" borderId="9" xfId="0" applyNumberFormat="1" applyFont="1" applyFill="1" applyBorder="1">
      <alignment vertical="center"/>
    </xf>
    <xf numFmtId="3" fontId="4" fillId="2" borderId="7" xfId="0" applyNumberFormat="1" applyFont="1" applyFill="1" applyBorder="1">
      <alignment vertical="center"/>
    </xf>
    <xf numFmtId="3" fontId="4" fillId="2" borderId="24" xfId="0" applyNumberFormat="1" applyFont="1" applyFill="1" applyBorder="1">
      <alignment vertical="center"/>
    </xf>
    <xf numFmtId="3" fontId="4" fillId="2" borderId="15" xfId="0" applyNumberFormat="1" applyFont="1" applyFill="1" applyBorder="1">
      <alignment vertical="center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3" fontId="4" fillId="2" borderId="25" xfId="0" applyNumberFormat="1" applyFont="1" applyFill="1" applyBorder="1">
      <alignment vertical="center"/>
    </xf>
    <xf numFmtId="3" fontId="4" fillId="2" borderId="29" xfId="0" applyNumberFormat="1" applyFont="1" applyFill="1" applyBorder="1">
      <alignment vertical="center"/>
    </xf>
    <xf numFmtId="3" fontId="4" fillId="2" borderId="22" xfId="0" applyNumberFormat="1" applyFont="1" applyFill="1" applyBorder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" xfId="0" applyFont="1" applyBorder="1" applyAlignment="1">
      <alignment horizontal="distributed" vertical="center"/>
    </xf>
    <xf numFmtId="0" fontId="4" fillId="0" borderId="33" xfId="0" applyFont="1" applyBorder="1" applyAlignment="1">
      <alignment horizontal="distributed" vertical="center"/>
    </xf>
    <xf numFmtId="0" fontId="4" fillId="0" borderId="30" xfId="0" applyFont="1" applyBorder="1">
      <alignment vertical="center"/>
    </xf>
    <xf numFmtId="0" fontId="4" fillId="0" borderId="19" xfId="0" applyFont="1" applyBorder="1" applyAlignment="1">
      <alignment horizontal="distributed" vertical="center"/>
    </xf>
    <xf numFmtId="3" fontId="4" fillId="0" borderId="20" xfId="0" applyNumberFormat="1" applyFont="1" applyBorder="1">
      <alignment vertical="center"/>
    </xf>
    <xf numFmtId="0" fontId="4" fillId="0" borderId="23" xfId="0" applyFont="1" applyBorder="1" applyAlignment="1">
      <alignment horizontal="distributed" vertical="center"/>
    </xf>
    <xf numFmtId="0" fontId="4" fillId="0" borderId="34" xfId="0" applyFont="1" applyBorder="1" applyAlignment="1">
      <alignment horizontal="center" vertical="center"/>
    </xf>
    <xf numFmtId="3" fontId="4" fillId="0" borderId="35" xfId="0" applyNumberFormat="1" applyFont="1" applyBorder="1">
      <alignment vertical="center"/>
    </xf>
    <xf numFmtId="3" fontId="4" fillId="0" borderId="36" xfId="0" applyNumberFormat="1" applyFont="1" applyBorder="1">
      <alignment vertical="center"/>
    </xf>
    <xf numFmtId="3" fontId="4" fillId="0" borderId="37" xfId="0" applyNumberFormat="1" applyFont="1" applyBorder="1">
      <alignment vertical="center"/>
    </xf>
    <xf numFmtId="0" fontId="4" fillId="0" borderId="38" xfId="0" applyFont="1" applyBorder="1" applyAlignment="1">
      <alignment horizontal="center" vertical="center"/>
    </xf>
    <xf numFmtId="3" fontId="4" fillId="0" borderId="39" xfId="0" applyNumberFormat="1" applyFont="1" applyBorder="1">
      <alignment vertical="center"/>
    </xf>
    <xf numFmtId="0" fontId="4" fillId="0" borderId="40" xfId="0" applyFont="1" applyBorder="1">
      <alignment vertical="center"/>
    </xf>
    <xf numFmtId="3" fontId="4" fillId="0" borderId="41" xfId="0" applyNumberFormat="1" applyFont="1" applyBorder="1">
      <alignment vertical="center"/>
    </xf>
    <xf numFmtId="3" fontId="4" fillId="0" borderId="42" xfId="0" applyNumberFormat="1" applyFont="1" applyBorder="1">
      <alignment vertical="center"/>
    </xf>
    <xf numFmtId="0" fontId="4" fillId="0" borderId="43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3" xfId="0" applyBorder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8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xcel-word-template.net/" TargetMode="External"/><Relationship Id="rId1" Type="http://schemas.openxmlformats.org/officeDocument/2006/relationships/hyperlink" Target="https://excel-word-template.net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excel-word-template.net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excel-word-template.net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excel-word-template.net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excel-word-template.ne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xcel-word-template.net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xcel-word-template.net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excel-word-template.net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excel-word-template.net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excel-word-template.net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excel-word-template.net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excel-word-template.net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excel-word-template.ne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0FE04-AD4F-4AEB-83A3-4DEF46E26B6C}">
  <dimension ref="A1:S37"/>
  <sheetViews>
    <sheetView showGridLines="0" tabSelected="1" workbookViewId="0"/>
  </sheetViews>
  <sheetFormatPr defaultRowHeight="15.75" x14ac:dyDescent="0.15"/>
  <cols>
    <col min="1" max="1" width="3.75" style="3" customWidth="1"/>
    <col min="2" max="2" width="7.75" style="3" customWidth="1"/>
    <col min="3" max="3" width="9" style="3"/>
    <col min="4" max="4" width="2.75" style="3" customWidth="1"/>
    <col min="5" max="6" width="4.25" style="3" customWidth="1"/>
    <col min="7" max="16384" width="9" style="3"/>
  </cols>
  <sheetData>
    <row r="1" spans="1:19" s="2" customFormat="1" x14ac:dyDescent="0.15">
      <c r="A1" s="1" t="s">
        <v>0</v>
      </c>
      <c r="G1" s="2" t="s">
        <v>18</v>
      </c>
    </row>
    <row r="2" spans="1:19" ht="16.5" thickBot="1" x14ac:dyDescent="0.2"/>
    <row r="3" spans="1:19" ht="22.5" customHeight="1" thickBot="1" x14ac:dyDescent="0.2">
      <c r="B3" s="29" t="s">
        <v>19</v>
      </c>
      <c r="C3" s="28"/>
      <c r="D3" s="6" t="s">
        <v>17</v>
      </c>
      <c r="H3" s="18" t="s">
        <v>16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</row>
    <row r="4" spans="1:19" ht="7.5" customHeight="1" thickBot="1" x14ac:dyDescent="0.2"/>
    <row r="5" spans="1:19" ht="17.25" customHeight="1" thickBot="1" x14ac:dyDescent="0.2">
      <c r="B5" s="10" t="s">
        <v>1</v>
      </c>
      <c r="E5" s="43"/>
      <c r="F5" s="44"/>
      <c r="G5" s="21" t="s">
        <v>13</v>
      </c>
      <c r="H5" s="21" t="s">
        <v>14</v>
      </c>
      <c r="I5" s="21" t="s">
        <v>15</v>
      </c>
      <c r="J5" s="21" t="s">
        <v>20</v>
      </c>
      <c r="K5" s="21" t="s">
        <v>21</v>
      </c>
      <c r="L5" s="21" t="s">
        <v>22</v>
      </c>
      <c r="M5" s="21" t="s">
        <v>23</v>
      </c>
      <c r="N5" s="21" t="s">
        <v>24</v>
      </c>
      <c r="O5" s="21" t="s">
        <v>25</v>
      </c>
      <c r="P5" s="21" t="s">
        <v>26</v>
      </c>
      <c r="Q5" s="21" t="s">
        <v>27</v>
      </c>
      <c r="R5" s="23" t="s">
        <v>28</v>
      </c>
      <c r="S5" s="22" t="s">
        <v>2</v>
      </c>
    </row>
    <row r="6" spans="1:19" ht="17.25" customHeight="1" x14ac:dyDescent="0.15">
      <c r="B6" s="11" t="s">
        <v>8</v>
      </c>
      <c r="C6" s="12">
        <v>300000</v>
      </c>
      <c r="E6" s="31">
        <f>DATEVALUE($B$3 &amp; 1 &amp; "日")</f>
        <v>45658</v>
      </c>
      <c r="F6" s="30">
        <f>+E6</f>
        <v>45658</v>
      </c>
      <c r="G6" s="7">
        <v>3180</v>
      </c>
      <c r="H6" s="4">
        <v>1000</v>
      </c>
      <c r="I6" s="4"/>
      <c r="J6" s="4"/>
      <c r="K6" s="4"/>
      <c r="L6" s="4"/>
      <c r="M6" s="4"/>
      <c r="N6" s="4"/>
      <c r="O6" s="4"/>
      <c r="P6" s="4"/>
      <c r="Q6" s="4"/>
      <c r="R6" s="24"/>
      <c r="S6" s="37">
        <f>SUM(G6:R6)</f>
        <v>4180</v>
      </c>
    </row>
    <row r="7" spans="1:19" ht="17.25" customHeight="1" x14ac:dyDescent="0.15">
      <c r="B7" s="13" t="s">
        <v>42</v>
      </c>
      <c r="C7" s="14">
        <v>10001</v>
      </c>
      <c r="E7" s="31">
        <f>DATEVALUE($B$3 &amp; 2 &amp; "日")</f>
        <v>45659</v>
      </c>
      <c r="F7" s="30">
        <f t="shared" ref="F7:F36" si="0">+E7</f>
        <v>45659</v>
      </c>
      <c r="G7" s="4"/>
      <c r="H7" s="4"/>
      <c r="I7" s="4">
        <v>120</v>
      </c>
      <c r="J7" s="4"/>
      <c r="K7" s="4"/>
      <c r="L7" s="4"/>
      <c r="M7" s="4"/>
      <c r="N7" s="4"/>
      <c r="O7" s="4"/>
      <c r="P7" s="4"/>
      <c r="Q7" s="4"/>
      <c r="R7" s="24"/>
      <c r="S7" s="37">
        <f t="shared" ref="S7:S37" si="1">SUM(G7:R7)</f>
        <v>120</v>
      </c>
    </row>
    <row r="8" spans="1:19" ht="17.25" customHeight="1" thickBot="1" x14ac:dyDescent="0.2">
      <c r="B8" s="16"/>
      <c r="C8" s="17"/>
      <c r="E8" s="31">
        <f>DATEVALUE($B$3 &amp; 3 &amp; "日")</f>
        <v>45660</v>
      </c>
      <c r="F8" s="30">
        <f t="shared" si="0"/>
        <v>45660</v>
      </c>
      <c r="G8" s="4"/>
      <c r="H8" s="4">
        <v>2000</v>
      </c>
      <c r="I8" s="4"/>
      <c r="J8" s="4"/>
      <c r="K8" s="4"/>
      <c r="L8" s="4"/>
      <c r="M8" s="4"/>
      <c r="N8" s="4"/>
      <c r="O8" s="4"/>
      <c r="P8" s="4"/>
      <c r="Q8" s="4"/>
      <c r="R8" s="24"/>
      <c r="S8" s="37">
        <f t="shared" si="1"/>
        <v>2000</v>
      </c>
    </row>
    <row r="9" spans="1:19" ht="17.25" customHeight="1" thickTop="1" thickBot="1" x14ac:dyDescent="0.2">
      <c r="B9" s="15" t="s">
        <v>2</v>
      </c>
      <c r="C9" s="35">
        <f>SUM(C6:C8)</f>
        <v>310001</v>
      </c>
      <c r="E9" s="31">
        <f>DATEVALUE($B$3 &amp;4 &amp; "日")</f>
        <v>45661</v>
      </c>
      <c r="F9" s="30">
        <f t="shared" si="0"/>
        <v>45661</v>
      </c>
      <c r="G9" s="4"/>
      <c r="H9" s="4"/>
      <c r="I9" s="4">
        <v>130</v>
      </c>
      <c r="J9" s="4"/>
      <c r="K9" s="4"/>
      <c r="L9" s="4"/>
      <c r="M9" s="4"/>
      <c r="N9" s="4"/>
      <c r="O9" s="4"/>
      <c r="P9" s="4"/>
      <c r="Q9" s="4"/>
      <c r="R9" s="24"/>
      <c r="S9" s="37">
        <f t="shared" si="1"/>
        <v>130</v>
      </c>
    </row>
    <row r="10" spans="1:19" ht="17.25" customHeight="1" x14ac:dyDescent="0.15">
      <c r="B10" s="5"/>
      <c r="C10" s="8"/>
      <c r="E10" s="31">
        <f>DATEVALUE($B$3 &amp; 5 &amp; "日")</f>
        <v>45662</v>
      </c>
      <c r="F10" s="30">
        <f t="shared" si="0"/>
        <v>45662</v>
      </c>
      <c r="G10" s="4">
        <v>500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24"/>
      <c r="S10" s="37">
        <f t="shared" si="1"/>
        <v>500</v>
      </c>
    </row>
    <row r="11" spans="1:19" ht="17.25" customHeight="1" thickBot="1" x14ac:dyDescent="0.2">
      <c r="B11" s="10" t="s">
        <v>4</v>
      </c>
      <c r="C11" s="9"/>
      <c r="E11" s="31">
        <f>DATEVALUE($B$3 &amp; 6 &amp; "日")</f>
        <v>45663</v>
      </c>
      <c r="F11" s="30">
        <f t="shared" si="0"/>
        <v>45663</v>
      </c>
      <c r="G11" s="4">
        <v>1</v>
      </c>
      <c r="H11" s="4">
        <v>2</v>
      </c>
      <c r="I11" s="4">
        <v>3</v>
      </c>
      <c r="J11" s="4">
        <v>4</v>
      </c>
      <c r="K11" s="4">
        <v>5</v>
      </c>
      <c r="L11" s="4">
        <v>6</v>
      </c>
      <c r="M11" s="4">
        <v>7</v>
      </c>
      <c r="N11" s="4">
        <v>8</v>
      </c>
      <c r="O11" s="4">
        <v>9</v>
      </c>
      <c r="P11" s="4">
        <v>10</v>
      </c>
      <c r="Q11" s="4">
        <v>11</v>
      </c>
      <c r="R11" s="24">
        <v>12</v>
      </c>
      <c r="S11" s="37">
        <f t="shared" si="1"/>
        <v>78</v>
      </c>
    </row>
    <row r="12" spans="1:19" ht="17.25" customHeight="1" x14ac:dyDescent="0.15">
      <c r="B12" s="11" t="s">
        <v>9</v>
      </c>
      <c r="C12" s="12">
        <v>20000</v>
      </c>
      <c r="E12" s="31">
        <f>DATEVALUE($B$3 &amp; 7 &amp; "日")</f>
        <v>45664</v>
      </c>
      <c r="F12" s="30">
        <f t="shared" si="0"/>
        <v>45664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24"/>
      <c r="S12" s="37">
        <f t="shared" si="1"/>
        <v>0</v>
      </c>
    </row>
    <row r="13" spans="1:19" ht="17.25" customHeight="1" x14ac:dyDescent="0.15">
      <c r="B13" s="13" t="s">
        <v>11</v>
      </c>
      <c r="C13" s="14">
        <v>1001</v>
      </c>
      <c r="E13" s="31">
        <f>DATEVALUE($B$3 &amp; 8 &amp; "日")</f>
        <v>45665</v>
      </c>
      <c r="F13" s="30">
        <f t="shared" si="0"/>
        <v>45665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24"/>
      <c r="S13" s="37">
        <f t="shared" si="1"/>
        <v>0</v>
      </c>
    </row>
    <row r="14" spans="1:19" ht="17.25" customHeight="1" thickBot="1" x14ac:dyDescent="0.2">
      <c r="B14" s="16"/>
      <c r="C14" s="17"/>
      <c r="E14" s="31">
        <f>DATEVALUE($B$3 &amp; 9 &amp; "日")</f>
        <v>45666</v>
      </c>
      <c r="F14" s="30">
        <f t="shared" si="0"/>
        <v>45666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24"/>
      <c r="S14" s="37">
        <f t="shared" si="1"/>
        <v>0</v>
      </c>
    </row>
    <row r="15" spans="1:19" ht="17.25" customHeight="1" thickTop="1" thickBot="1" x14ac:dyDescent="0.2">
      <c r="B15" s="15" t="s">
        <v>2</v>
      </c>
      <c r="C15" s="35">
        <f>SUM(C12:C14)</f>
        <v>21001</v>
      </c>
      <c r="E15" s="31">
        <f>DATEVALUE($B$3 &amp; 10 &amp; "日")</f>
        <v>45667</v>
      </c>
      <c r="F15" s="30">
        <f t="shared" si="0"/>
        <v>45667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24"/>
      <c r="S15" s="37">
        <f t="shared" si="1"/>
        <v>0</v>
      </c>
    </row>
    <row r="16" spans="1:19" ht="17.25" customHeight="1" x14ac:dyDescent="0.15">
      <c r="C16" s="9"/>
      <c r="E16" s="31">
        <f>DATEVALUE($B$3 &amp; 11 &amp; "日")</f>
        <v>45668</v>
      </c>
      <c r="F16" s="30">
        <f t="shared" si="0"/>
        <v>45668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24"/>
      <c r="S16" s="37">
        <f t="shared" si="1"/>
        <v>0</v>
      </c>
    </row>
    <row r="17" spans="2:19" ht="17.25" customHeight="1" thickBot="1" x14ac:dyDescent="0.2">
      <c r="B17" s="10" t="s">
        <v>3</v>
      </c>
      <c r="C17" s="9"/>
      <c r="E17" s="31">
        <f>DATEVALUE($B$3 &amp; 12 &amp; "日")</f>
        <v>45669</v>
      </c>
      <c r="F17" s="30">
        <f t="shared" si="0"/>
        <v>45669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24"/>
      <c r="S17" s="37">
        <f t="shared" si="1"/>
        <v>0</v>
      </c>
    </row>
    <row r="18" spans="2:19" ht="17.25" customHeight="1" x14ac:dyDescent="0.15">
      <c r="B18" s="11" t="s">
        <v>10</v>
      </c>
      <c r="C18" s="12">
        <v>65000</v>
      </c>
      <c r="E18" s="31">
        <f>DATEVALUE($B$3 &amp; 13 &amp; "日")</f>
        <v>45670</v>
      </c>
      <c r="F18" s="30">
        <f t="shared" si="0"/>
        <v>45670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24"/>
      <c r="S18" s="37">
        <f t="shared" si="1"/>
        <v>0</v>
      </c>
    </row>
    <row r="19" spans="2:19" ht="17.25" customHeight="1" x14ac:dyDescent="0.15">
      <c r="B19" s="13" t="s">
        <v>12</v>
      </c>
      <c r="C19" s="14">
        <v>8000</v>
      </c>
      <c r="E19" s="31">
        <f>DATEVALUE($B$3 &amp; 14 &amp; "日")</f>
        <v>45671</v>
      </c>
      <c r="F19" s="30">
        <f t="shared" si="0"/>
        <v>45671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24"/>
      <c r="S19" s="37">
        <f t="shared" si="1"/>
        <v>0</v>
      </c>
    </row>
    <row r="20" spans="2:19" ht="17.25" customHeight="1" x14ac:dyDescent="0.15">
      <c r="B20" s="13" t="s">
        <v>43</v>
      </c>
      <c r="C20" s="14">
        <v>101</v>
      </c>
      <c r="E20" s="31">
        <f>DATEVALUE($B$3 &amp; 15 &amp; "日")</f>
        <v>45672</v>
      </c>
      <c r="F20" s="30">
        <f t="shared" si="0"/>
        <v>45672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24"/>
      <c r="S20" s="37">
        <f t="shared" si="1"/>
        <v>0</v>
      </c>
    </row>
    <row r="21" spans="2:19" ht="17.25" customHeight="1" x14ac:dyDescent="0.15">
      <c r="B21" s="13"/>
      <c r="C21" s="14"/>
      <c r="E21" s="31">
        <f>DATEVALUE($B$3 &amp;16 &amp; "日")</f>
        <v>45673</v>
      </c>
      <c r="F21" s="30">
        <f t="shared" si="0"/>
        <v>45673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24"/>
      <c r="S21" s="37">
        <f t="shared" si="1"/>
        <v>0</v>
      </c>
    </row>
    <row r="22" spans="2:19" ht="17.25" customHeight="1" x14ac:dyDescent="0.15">
      <c r="B22" s="13"/>
      <c r="C22" s="14"/>
      <c r="E22" s="31">
        <f>DATEVALUE($B$3 &amp;17 &amp; "日")</f>
        <v>45674</v>
      </c>
      <c r="F22" s="30">
        <f t="shared" si="0"/>
        <v>45674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24"/>
      <c r="S22" s="37">
        <f t="shared" si="1"/>
        <v>0</v>
      </c>
    </row>
    <row r="23" spans="2:19" ht="17.25" customHeight="1" x14ac:dyDescent="0.15">
      <c r="B23" s="13"/>
      <c r="C23" s="14"/>
      <c r="E23" s="31">
        <f>DATEVALUE($B$3 &amp; 18 &amp; "日")</f>
        <v>45675</v>
      </c>
      <c r="F23" s="30">
        <f t="shared" si="0"/>
        <v>45675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24"/>
      <c r="S23" s="37">
        <f t="shared" si="1"/>
        <v>0</v>
      </c>
    </row>
    <row r="24" spans="2:19" ht="17.25" customHeight="1" x14ac:dyDescent="0.15">
      <c r="B24" s="13"/>
      <c r="C24" s="14"/>
      <c r="E24" s="31">
        <f>DATEVALUE($B$3 &amp; 19 &amp; "日")</f>
        <v>45676</v>
      </c>
      <c r="F24" s="30">
        <f t="shared" si="0"/>
        <v>45676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24"/>
      <c r="S24" s="37">
        <f t="shared" si="1"/>
        <v>0</v>
      </c>
    </row>
    <row r="25" spans="2:19" ht="17.25" customHeight="1" x14ac:dyDescent="0.15">
      <c r="B25" s="13"/>
      <c r="C25" s="14"/>
      <c r="E25" s="31">
        <f>DATEVALUE($B$3 &amp; 20 &amp; "日")</f>
        <v>45677</v>
      </c>
      <c r="F25" s="30">
        <f t="shared" si="0"/>
        <v>45677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24"/>
      <c r="S25" s="37">
        <f t="shared" si="1"/>
        <v>0</v>
      </c>
    </row>
    <row r="26" spans="2:19" ht="17.25" customHeight="1" x14ac:dyDescent="0.15">
      <c r="B26" s="13"/>
      <c r="C26" s="14"/>
      <c r="E26" s="31">
        <f>DATEVALUE($B$3 &amp; 21 &amp; "日")</f>
        <v>45678</v>
      </c>
      <c r="F26" s="30">
        <f t="shared" si="0"/>
        <v>45678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24"/>
      <c r="S26" s="37">
        <f t="shared" si="1"/>
        <v>0</v>
      </c>
    </row>
    <row r="27" spans="2:19" ht="17.25" customHeight="1" x14ac:dyDescent="0.15">
      <c r="B27" s="13"/>
      <c r="C27" s="14"/>
      <c r="E27" s="31">
        <f>DATEVALUE($B$3 &amp; 22 &amp; "日")</f>
        <v>45679</v>
      </c>
      <c r="F27" s="30">
        <f t="shared" si="0"/>
        <v>45679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24"/>
      <c r="S27" s="37">
        <f t="shared" si="1"/>
        <v>0</v>
      </c>
    </row>
    <row r="28" spans="2:19" ht="17.25" customHeight="1" x14ac:dyDescent="0.15">
      <c r="B28" s="13"/>
      <c r="C28" s="14"/>
      <c r="E28" s="31">
        <f>DATEVALUE($B$3 &amp; 23 &amp; "日")</f>
        <v>45680</v>
      </c>
      <c r="F28" s="30">
        <f t="shared" si="0"/>
        <v>45680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24"/>
      <c r="S28" s="37">
        <f t="shared" si="1"/>
        <v>0</v>
      </c>
    </row>
    <row r="29" spans="2:19" ht="17.25" customHeight="1" x14ac:dyDescent="0.15">
      <c r="B29" s="13"/>
      <c r="C29" s="14"/>
      <c r="E29" s="31">
        <f>DATEVALUE($B$3 &amp; 24 &amp; "日")</f>
        <v>45681</v>
      </c>
      <c r="F29" s="30">
        <f t="shared" si="0"/>
        <v>45681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24"/>
      <c r="S29" s="37">
        <f t="shared" si="1"/>
        <v>0</v>
      </c>
    </row>
    <row r="30" spans="2:19" ht="17.25" customHeight="1" thickBot="1" x14ac:dyDescent="0.2">
      <c r="B30" s="16"/>
      <c r="C30" s="17"/>
      <c r="E30" s="31">
        <f>DATEVALUE($B$3 &amp; 25 &amp; "日")</f>
        <v>45682</v>
      </c>
      <c r="F30" s="30">
        <f t="shared" si="0"/>
        <v>45682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24"/>
      <c r="S30" s="37">
        <f t="shared" si="1"/>
        <v>0</v>
      </c>
    </row>
    <row r="31" spans="2:19" ht="17.25" customHeight="1" thickTop="1" thickBot="1" x14ac:dyDescent="0.2">
      <c r="B31" s="15" t="s">
        <v>2</v>
      </c>
      <c r="C31" s="35">
        <f>SUM(C18:C30)</f>
        <v>73101</v>
      </c>
      <c r="E31" s="31">
        <f>DATEVALUE($B$3 &amp; 26 &amp; "日")</f>
        <v>45683</v>
      </c>
      <c r="F31" s="30">
        <f t="shared" si="0"/>
        <v>45683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24"/>
      <c r="S31" s="37">
        <f t="shared" si="1"/>
        <v>0</v>
      </c>
    </row>
    <row r="32" spans="2:19" ht="17.25" customHeight="1" x14ac:dyDescent="0.15">
      <c r="C32" s="9"/>
      <c r="E32" s="31">
        <f>DATEVALUE($B$3 &amp; 27 &amp; "日")</f>
        <v>45684</v>
      </c>
      <c r="F32" s="30">
        <f t="shared" si="0"/>
        <v>45684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24"/>
      <c r="S32" s="37">
        <f t="shared" si="1"/>
        <v>0</v>
      </c>
    </row>
    <row r="33" spans="2:19" ht="17.25" customHeight="1" thickBot="1" x14ac:dyDescent="0.2">
      <c r="B33" s="10" t="s">
        <v>5</v>
      </c>
      <c r="C33" s="9"/>
      <c r="E33" s="31">
        <f>DATEVALUE($B$3 &amp; 28 &amp; "日")</f>
        <v>45685</v>
      </c>
      <c r="F33" s="30">
        <f t="shared" si="0"/>
        <v>45685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24"/>
      <c r="S33" s="37">
        <f t="shared" si="1"/>
        <v>0</v>
      </c>
    </row>
    <row r="34" spans="2:19" ht="17.25" customHeight="1" x14ac:dyDescent="0.15">
      <c r="B34" s="11" t="s">
        <v>1</v>
      </c>
      <c r="C34" s="32">
        <f>C9</f>
        <v>310001</v>
      </c>
      <c r="E34" s="31">
        <f>DATEVALUE($B$3 &amp; 29 &amp; "日")</f>
        <v>45686</v>
      </c>
      <c r="F34" s="30">
        <f t="shared" si="0"/>
        <v>45686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24"/>
      <c r="S34" s="37">
        <f t="shared" si="1"/>
        <v>0</v>
      </c>
    </row>
    <row r="35" spans="2:19" ht="17.25" customHeight="1" x14ac:dyDescent="0.15">
      <c r="B35" s="13" t="s">
        <v>4</v>
      </c>
      <c r="C35" s="33">
        <f>C15</f>
        <v>21001</v>
      </c>
      <c r="E35" s="31">
        <f>DATEVALUE($B$3 &amp; 30 &amp; "日")</f>
        <v>45687</v>
      </c>
      <c r="F35" s="30">
        <f t="shared" si="0"/>
        <v>45687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24"/>
      <c r="S35" s="37">
        <f t="shared" si="1"/>
        <v>0</v>
      </c>
    </row>
    <row r="36" spans="2:19" ht="17.25" customHeight="1" thickBot="1" x14ac:dyDescent="0.2">
      <c r="B36" s="16" t="s">
        <v>6</v>
      </c>
      <c r="C36" s="34">
        <f>S37</f>
        <v>7008</v>
      </c>
      <c r="E36" s="31">
        <f>DATEVALUE($B$3 &amp; 31 &amp; "日")</f>
        <v>45688</v>
      </c>
      <c r="F36" s="30">
        <f t="shared" si="0"/>
        <v>45688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6"/>
      <c r="S36" s="42">
        <f t="shared" si="1"/>
        <v>0</v>
      </c>
    </row>
    <row r="37" spans="2:19" ht="17.25" customHeight="1" thickTop="1" thickBot="1" x14ac:dyDescent="0.2">
      <c r="B37" s="15" t="s">
        <v>7</v>
      </c>
      <c r="C37" s="35">
        <f>SUM(C34:C36)</f>
        <v>338010</v>
      </c>
      <c r="E37" s="38" t="s">
        <v>2</v>
      </c>
      <c r="F37" s="39"/>
      <c r="G37" s="36">
        <f>SUM(G6:G36)</f>
        <v>3681</v>
      </c>
      <c r="H37" s="36">
        <f t="shared" ref="H37:R37" si="2">SUM(H6:H36)</f>
        <v>3002</v>
      </c>
      <c r="I37" s="36">
        <f t="shared" si="2"/>
        <v>253</v>
      </c>
      <c r="J37" s="36">
        <f t="shared" si="2"/>
        <v>4</v>
      </c>
      <c r="K37" s="36">
        <f t="shared" si="2"/>
        <v>5</v>
      </c>
      <c r="L37" s="36">
        <f t="shared" si="2"/>
        <v>6</v>
      </c>
      <c r="M37" s="36">
        <f t="shared" si="2"/>
        <v>7</v>
      </c>
      <c r="N37" s="36">
        <f t="shared" si="2"/>
        <v>8</v>
      </c>
      <c r="O37" s="36">
        <f t="shared" si="2"/>
        <v>9</v>
      </c>
      <c r="P37" s="36">
        <f t="shared" si="2"/>
        <v>10</v>
      </c>
      <c r="Q37" s="36">
        <f t="shared" si="2"/>
        <v>11</v>
      </c>
      <c r="R37" s="40">
        <f t="shared" si="2"/>
        <v>12</v>
      </c>
      <c r="S37" s="41">
        <f t="shared" si="1"/>
        <v>7008</v>
      </c>
    </row>
  </sheetData>
  <mergeCells count="3">
    <mergeCell ref="B3:C3"/>
    <mergeCell ref="E5:F5"/>
    <mergeCell ref="E37:F37"/>
  </mergeCells>
  <phoneticPr fontId="1"/>
  <conditionalFormatting sqref="S6:S37">
    <cfRule type="cellIs" dxfId="47" priority="4" operator="equal">
      <formula>0</formula>
    </cfRule>
  </conditionalFormatting>
  <conditionalFormatting sqref="G37:R37">
    <cfRule type="cellIs" dxfId="46" priority="3" operator="equal">
      <formula>0</formula>
    </cfRule>
  </conditionalFormatting>
  <conditionalFormatting sqref="F6:F36">
    <cfRule type="expression" dxfId="45" priority="1">
      <formula>WEEKDAY(E6)=1</formula>
    </cfRule>
    <cfRule type="expression" dxfId="44" priority="2">
      <formula>WEEKDAY(E6)=7</formula>
    </cfRule>
  </conditionalFormatting>
  <hyperlinks>
    <hyperlink ref="A1" r:id="rId1" xr:uid="{2ED6CE6E-9A83-4A61-9023-8A6D59A9151F}"/>
    <hyperlink ref="A1" r:id="rId2" xr:uid="{CFBBAA92-ADDD-49EE-A8EF-6402F1C6240A}"/>
  </hyperlinks>
  <printOptions horizontalCentered="1"/>
  <pageMargins left="0.19685039370078741" right="0.19685039370078741" top="0.39370078740157483" bottom="0.22" header="0.31496062992125984" footer="0.15748031496062992"/>
  <pageSetup paperSize="9" orientation="landscape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B744E-8ACA-4D61-8E0B-445653B1D9DF}">
  <dimension ref="A1:S37"/>
  <sheetViews>
    <sheetView showGridLines="0" workbookViewId="0"/>
  </sheetViews>
  <sheetFormatPr defaultRowHeight="15.75" x14ac:dyDescent="0.15"/>
  <cols>
    <col min="1" max="1" width="3.75" style="3" customWidth="1"/>
    <col min="2" max="2" width="7.75" style="3" customWidth="1"/>
    <col min="3" max="3" width="9" style="3"/>
    <col min="4" max="4" width="2.75" style="3" customWidth="1"/>
    <col min="5" max="6" width="4.25" style="3" customWidth="1"/>
    <col min="7" max="16384" width="9" style="3"/>
  </cols>
  <sheetData>
    <row r="1" spans="1:19" s="2" customFormat="1" x14ac:dyDescent="0.15">
      <c r="A1" s="1" t="s">
        <v>0</v>
      </c>
    </row>
    <row r="2" spans="1:19" ht="16.5" thickBot="1" x14ac:dyDescent="0.2"/>
    <row r="3" spans="1:19" ht="22.5" customHeight="1" thickBot="1" x14ac:dyDescent="0.2">
      <c r="B3" s="29" t="str">
        <f>LEFT('1月'!B3,5)  &amp; "10月"</f>
        <v>2025年10月</v>
      </c>
      <c r="C3" s="28"/>
      <c r="D3" s="6" t="s">
        <v>17</v>
      </c>
      <c r="H3" s="18" t="s">
        <v>16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</row>
    <row r="4" spans="1:19" ht="7.5" customHeight="1" thickBot="1" x14ac:dyDescent="0.2"/>
    <row r="5" spans="1:19" ht="17.25" customHeight="1" thickBot="1" x14ac:dyDescent="0.2">
      <c r="B5" s="10" t="s">
        <v>1</v>
      </c>
      <c r="E5" s="43"/>
      <c r="F5" s="44"/>
      <c r="G5" s="21" t="s">
        <v>13</v>
      </c>
      <c r="H5" s="21" t="s">
        <v>14</v>
      </c>
      <c r="I5" s="21" t="s">
        <v>15</v>
      </c>
      <c r="J5" s="21" t="s">
        <v>20</v>
      </c>
      <c r="K5" s="21" t="s">
        <v>21</v>
      </c>
      <c r="L5" s="21" t="s">
        <v>22</v>
      </c>
      <c r="M5" s="21" t="s">
        <v>23</v>
      </c>
      <c r="N5" s="21" t="s">
        <v>24</v>
      </c>
      <c r="O5" s="21" t="s">
        <v>25</v>
      </c>
      <c r="P5" s="21" t="s">
        <v>26</v>
      </c>
      <c r="Q5" s="21" t="s">
        <v>27</v>
      </c>
      <c r="R5" s="23" t="s">
        <v>28</v>
      </c>
      <c r="S5" s="22" t="s">
        <v>2</v>
      </c>
    </row>
    <row r="6" spans="1:19" ht="17.25" customHeight="1" x14ac:dyDescent="0.15">
      <c r="B6" s="11" t="s">
        <v>8</v>
      </c>
      <c r="C6" s="12">
        <v>300000</v>
      </c>
      <c r="E6" s="31">
        <f>DATEVALUE($B$3 &amp; 1 &amp; "日")</f>
        <v>45931</v>
      </c>
      <c r="F6" s="30">
        <f>+E6</f>
        <v>45931</v>
      </c>
      <c r="G6" s="7">
        <v>3180</v>
      </c>
      <c r="H6" s="4">
        <v>1000</v>
      </c>
      <c r="I6" s="4"/>
      <c r="J6" s="4">
        <v>10</v>
      </c>
      <c r="K6" s="4"/>
      <c r="L6" s="4"/>
      <c r="M6" s="4"/>
      <c r="N6" s="4"/>
      <c r="O6" s="4"/>
      <c r="P6" s="4"/>
      <c r="Q6" s="4"/>
      <c r="R6" s="24"/>
      <c r="S6" s="37">
        <f>SUM(G6:R6)</f>
        <v>4190</v>
      </c>
    </row>
    <row r="7" spans="1:19" ht="17.25" customHeight="1" x14ac:dyDescent="0.15">
      <c r="B7" s="13" t="s">
        <v>42</v>
      </c>
      <c r="C7" s="14">
        <v>10010</v>
      </c>
      <c r="E7" s="31">
        <f>DATEVALUE($B$3 &amp; 2 &amp; "日")</f>
        <v>45932</v>
      </c>
      <c r="F7" s="30">
        <f t="shared" ref="F7:F36" si="0">+E7</f>
        <v>45932</v>
      </c>
      <c r="G7" s="4"/>
      <c r="H7" s="4"/>
      <c r="I7" s="4">
        <v>120</v>
      </c>
      <c r="J7" s="4"/>
      <c r="K7" s="4"/>
      <c r="L7" s="4"/>
      <c r="M7" s="4"/>
      <c r="N7" s="4"/>
      <c r="O7" s="4"/>
      <c r="P7" s="4"/>
      <c r="Q7" s="4"/>
      <c r="R7" s="24"/>
      <c r="S7" s="37">
        <f t="shared" ref="S7:S37" si="1">SUM(G7:R7)</f>
        <v>120</v>
      </c>
    </row>
    <row r="8" spans="1:19" ht="17.25" customHeight="1" thickBot="1" x14ac:dyDescent="0.2">
      <c r="B8" s="16"/>
      <c r="C8" s="17"/>
      <c r="E8" s="31">
        <f>DATEVALUE($B$3 &amp; 3 &amp; "日")</f>
        <v>45933</v>
      </c>
      <c r="F8" s="30">
        <f t="shared" si="0"/>
        <v>45933</v>
      </c>
      <c r="G8" s="4"/>
      <c r="H8" s="4">
        <v>2000</v>
      </c>
      <c r="I8" s="4"/>
      <c r="J8" s="4"/>
      <c r="K8" s="4"/>
      <c r="L8" s="4"/>
      <c r="M8" s="4"/>
      <c r="N8" s="4"/>
      <c r="O8" s="4"/>
      <c r="P8" s="4"/>
      <c r="Q8" s="4"/>
      <c r="R8" s="24"/>
      <c r="S8" s="37">
        <f t="shared" si="1"/>
        <v>2000</v>
      </c>
    </row>
    <row r="9" spans="1:19" ht="17.25" customHeight="1" thickTop="1" thickBot="1" x14ac:dyDescent="0.2">
      <c r="B9" s="15" t="s">
        <v>2</v>
      </c>
      <c r="C9" s="35">
        <f>SUM(C6:C8)</f>
        <v>310010</v>
      </c>
      <c r="E9" s="31">
        <f>DATEVALUE($B$3 &amp;4 &amp; "日")</f>
        <v>45934</v>
      </c>
      <c r="F9" s="30">
        <f t="shared" si="0"/>
        <v>45934</v>
      </c>
      <c r="G9" s="4"/>
      <c r="H9" s="4"/>
      <c r="I9" s="4">
        <v>130</v>
      </c>
      <c r="J9" s="4"/>
      <c r="K9" s="4"/>
      <c r="L9" s="4"/>
      <c r="M9" s="4"/>
      <c r="N9" s="4"/>
      <c r="O9" s="4"/>
      <c r="P9" s="4"/>
      <c r="Q9" s="4"/>
      <c r="R9" s="24"/>
      <c r="S9" s="37">
        <f t="shared" si="1"/>
        <v>130</v>
      </c>
    </row>
    <row r="10" spans="1:19" ht="17.25" customHeight="1" x14ac:dyDescent="0.15">
      <c r="B10" s="5"/>
      <c r="C10" s="8"/>
      <c r="E10" s="31">
        <f>DATEVALUE($B$3 &amp; 5 &amp; "日")</f>
        <v>45935</v>
      </c>
      <c r="F10" s="30">
        <f t="shared" si="0"/>
        <v>45935</v>
      </c>
      <c r="G10" s="4">
        <v>500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24"/>
      <c r="S10" s="37">
        <f t="shared" si="1"/>
        <v>500</v>
      </c>
    </row>
    <row r="11" spans="1:19" ht="17.25" customHeight="1" thickBot="1" x14ac:dyDescent="0.2">
      <c r="B11" s="10" t="s">
        <v>4</v>
      </c>
      <c r="C11" s="9"/>
      <c r="E11" s="31">
        <f>DATEVALUE($B$3 &amp; 6 &amp; "日")</f>
        <v>45936</v>
      </c>
      <c r="F11" s="30">
        <f t="shared" si="0"/>
        <v>45936</v>
      </c>
      <c r="G11" s="4">
        <v>1</v>
      </c>
      <c r="H11" s="4">
        <v>2</v>
      </c>
      <c r="I11" s="4">
        <v>3</v>
      </c>
      <c r="J11" s="4">
        <v>4</v>
      </c>
      <c r="K11" s="4">
        <v>5</v>
      </c>
      <c r="L11" s="4">
        <v>6</v>
      </c>
      <c r="M11" s="4">
        <v>7</v>
      </c>
      <c r="N11" s="4">
        <v>8</v>
      </c>
      <c r="O11" s="4">
        <v>9</v>
      </c>
      <c r="P11" s="4">
        <v>10</v>
      </c>
      <c r="Q11" s="4">
        <v>11</v>
      </c>
      <c r="R11" s="24">
        <v>12</v>
      </c>
      <c r="S11" s="37">
        <f t="shared" si="1"/>
        <v>78</v>
      </c>
    </row>
    <row r="12" spans="1:19" ht="17.25" customHeight="1" x14ac:dyDescent="0.15">
      <c r="B12" s="11" t="s">
        <v>9</v>
      </c>
      <c r="C12" s="12">
        <v>20000</v>
      </c>
      <c r="E12" s="31">
        <f>DATEVALUE($B$3 &amp; 7 &amp; "日")</f>
        <v>45937</v>
      </c>
      <c r="F12" s="30">
        <f t="shared" si="0"/>
        <v>45937</v>
      </c>
      <c r="G12" s="4">
        <v>1</v>
      </c>
      <c r="H12" s="4">
        <v>2</v>
      </c>
      <c r="I12" s="4">
        <v>3</v>
      </c>
      <c r="J12" s="4">
        <v>4</v>
      </c>
      <c r="K12" s="4">
        <v>5</v>
      </c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>
        <v>11</v>
      </c>
      <c r="R12" s="24">
        <v>12</v>
      </c>
      <c r="S12" s="37">
        <f t="shared" si="1"/>
        <v>78</v>
      </c>
    </row>
    <row r="13" spans="1:19" ht="17.25" customHeight="1" x14ac:dyDescent="0.15">
      <c r="B13" s="13" t="s">
        <v>11</v>
      </c>
      <c r="C13" s="14">
        <v>1010</v>
      </c>
      <c r="E13" s="31">
        <f>DATEVALUE($B$3 &amp; 8 &amp; "日")</f>
        <v>45938</v>
      </c>
      <c r="F13" s="30">
        <f t="shared" si="0"/>
        <v>45938</v>
      </c>
      <c r="G13" s="4">
        <v>1</v>
      </c>
      <c r="H13" s="4">
        <v>2</v>
      </c>
      <c r="I13" s="4">
        <v>3</v>
      </c>
      <c r="J13" s="4">
        <v>4</v>
      </c>
      <c r="K13" s="4">
        <v>5</v>
      </c>
      <c r="L13" s="4">
        <v>6</v>
      </c>
      <c r="M13" s="4">
        <v>7</v>
      </c>
      <c r="N13" s="4">
        <v>8</v>
      </c>
      <c r="O13" s="4">
        <v>9</v>
      </c>
      <c r="P13" s="4">
        <v>10</v>
      </c>
      <c r="Q13" s="4">
        <v>11</v>
      </c>
      <c r="R13" s="24">
        <v>12</v>
      </c>
      <c r="S13" s="37">
        <f t="shared" si="1"/>
        <v>78</v>
      </c>
    </row>
    <row r="14" spans="1:19" ht="17.25" customHeight="1" thickBot="1" x14ac:dyDescent="0.2">
      <c r="B14" s="16"/>
      <c r="C14" s="17"/>
      <c r="E14" s="31">
        <f>DATEVALUE($B$3 &amp; 9 &amp; "日")</f>
        <v>45939</v>
      </c>
      <c r="F14" s="30">
        <f t="shared" si="0"/>
        <v>45939</v>
      </c>
      <c r="G14" s="4">
        <v>1</v>
      </c>
      <c r="H14" s="4">
        <v>2</v>
      </c>
      <c r="I14" s="4">
        <v>3</v>
      </c>
      <c r="J14" s="4">
        <v>4</v>
      </c>
      <c r="K14" s="4">
        <v>5</v>
      </c>
      <c r="L14" s="4">
        <v>6</v>
      </c>
      <c r="M14" s="4">
        <v>7</v>
      </c>
      <c r="N14" s="4">
        <v>8</v>
      </c>
      <c r="O14" s="4">
        <v>9</v>
      </c>
      <c r="P14" s="4">
        <v>10</v>
      </c>
      <c r="Q14" s="4">
        <v>11</v>
      </c>
      <c r="R14" s="24">
        <v>12</v>
      </c>
      <c r="S14" s="37">
        <f t="shared" si="1"/>
        <v>78</v>
      </c>
    </row>
    <row r="15" spans="1:19" ht="17.25" customHeight="1" thickTop="1" thickBot="1" x14ac:dyDescent="0.2">
      <c r="B15" s="15" t="s">
        <v>2</v>
      </c>
      <c r="C15" s="35">
        <f>SUM(C12:C14)</f>
        <v>21010</v>
      </c>
      <c r="E15" s="31">
        <f>DATEVALUE($B$3 &amp; 10 &amp; "日")</f>
        <v>45940</v>
      </c>
      <c r="F15" s="30">
        <f t="shared" si="0"/>
        <v>45940</v>
      </c>
      <c r="G15" s="4">
        <v>1</v>
      </c>
      <c r="H15" s="4">
        <v>2</v>
      </c>
      <c r="I15" s="4">
        <v>3</v>
      </c>
      <c r="J15" s="4">
        <v>4</v>
      </c>
      <c r="K15" s="4">
        <v>5</v>
      </c>
      <c r="L15" s="4">
        <v>6</v>
      </c>
      <c r="M15" s="4">
        <v>7</v>
      </c>
      <c r="N15" s="4">
        <v>8</v>
      </c>
      <c r="O15" s="4">
        <v>9</v>
      </c>
      <c r="P15" s="4">
        <v>10</v>
      </c>
      <c r="Q15" s="4">
        <v>11</v>
      </c>
      <c r="R15" s="24">
        <v>12</v>
      </c>
      <c r="S15" s="37">
        <f t="shared" si="1"/>
        <v>78</v>
      </c>
    </row>
    <row r="16" spans="1:19" ht="17.25" customHeight="1" x14ac:dyDescent="0.15">
      <c r="C16" s="9"/>
      <c r="E16" s="31">
        <f>DATEVALUE($B$3 &amp; 11 &amp; "日")</f>
        <v>45941</v>
      </c>
      <c r="F16" s="30">
        <f t="shared" si="0"/>
        <v>45941</v>
      </c>
      <c r="G16" s="4">
        <v>1</v>
      </c>
      <c r="H16" s="4">
        <v>2</v>
      </c>
      <c r="I16" s="4">
        <v>3</v>
      </c>
      <c r="J16" s="4">
        <v>4</v>
      </c>
      <c r="K16" s="4">
        <v>5</v>
      </c>
      <c r="L16" s="4">
        <v>6</v>
      </c>
      <c r="M16" s="4">
        <v>7</v>
      </c>
      <c r="N16" s="4">
        <v>8</v>
      </c>
      <c r="O16" s="4">
        <v>9</v>
      </c>
      <c r="P16" s="4">
        <v>10</v>
      </c>
      <c r="Q16" s="4">
        <v>11</v>
      </c>
      <c r="R16" s="24">
        <v>12</v>
      </c>
      <c r="S16" s="37">
        <f t="shared" si="1"/>
        <v>78</v>
      </c>
    </row>
    <row r="17" spans="2:19" ht="17.25" customHeight="1" thickBot="1" x14ac:dyDescent="0.2">
      <c r="B17" s="10" t="s">
        <v>3</v>
      </c>
      <c r="C17" s="9"/>
      <c r="E17" s="31">
        <f>DATEVALUE($B$3 &amp; 12 &amp; "日")</f>
        <v>45942</v>
      </c>
      <c r="F17" s="30">
        <f t="shared" si="0"/>
        <v>45942</v>
      </c>
      <c r="G17" s="4">
        <v>1</v>
      </c>
      <c r="H17" s="4">
        <v>2</v>
      </c>
      <c r="I17" s="4">
        <v>3</v>
      </c>
      <c r="J17" s="4">
        <v>4</v>
      </c>
      <c r="K17" s="4">
        <v>5</v>
      </c>
      <c r="L17" s="4">
        <v>6</v>
      </c>
      <c r="M17" s="4">
        <v>7</v>
      </c>
      <c r="N17" s="4">
        <v>8</v>
      </c>
      <c r="O17" s="4">
        <v>9</v>
      </c>
      <c r="P17" s="4">
        <v>10</v>
      </c>
      <c r="Q17" s="4">
        <v>11</v>
      </c>
      <c r="R17" s="24">
        <v>12</v>
      </c>
      <c r="S17" s="37">
        <f t="shared" si="1"/>
        <v>78</v>
      </c>
    </row>
    <row r="18" spans="2:19" ht="17.25" customHeight="1" x14ac:dyDescent="0.15">
      <c r="B18" s="11" t="s">
        <v>10</v>
      </c>
      <c r="C18" s="12">
        <v>65000</v>
      </c>
      <c r="E18" s="31">
        <f>DATEVALUE($B$3 &amp; 13 &amp; "日")</f>
        <v>45943</v>
      </c>
      <c r="F18" s="30">
        <f t="shared" si="0"/>
        <v>45943</v>
      </c>
      <c r="G18" s="4">
        <v>1</v>
      </c>
      <c r="H18" s="4">
        <v>2</v>
      </c>
      <c r="I18" s="4">
        <v>3</v>
      </c>
      <c r="J18" s="4">
        <v>4</v>
      </c>
      <c r="K18" s="4">
        <v>5</v>
      </c>
      <c r="L18" s="4">
        <v>6</v>
      </c>
      <c r="M18" s="4">
        <v>7</v>
      </c>
      <c r="N18" s="4">
        <v>8</v>
      </c>
      <c r="O18" s="4">
        <v>9</v>
      </c>
      <c r="P18" s="4">
        <v>10</v>
      </c>
      <c r="Q18" s="4">
        <v>11</v>
      </c>
      <c r="R18" s="24">
        <v>12</v>
      </c>
      <c r="S18" s="37">
        <f t="shared" si="1"/>
        <v>78</v>
      </c>
    </row>
    <row r="19" spans="2:19" ht="17.25" customHeight="1" x14ac:dyDescent="0.15">
      <c r="B19" s="13" t="s">
        <v>12</v>
      </c>
      <c r="C19" s="14">
        <v>8000</v>
      </c>
      <c r="E19" s="31">
        <f>DATEVALUE($B$3 &amp; 14 &amp; "日")</f>
        <v>45944</v>
      </c>
      <c r="F19" s="30">
        <f t="shared" si="0"/>
        <v>45944</v>
      </c>
      <c r="G19" s="4">
        <v>1</v>
      </c>
      <c r="H19" s="4">
        <v>2</v>
      </c>
      <c r="I19" s="4">
        <v>3</v>
      </c>
      <c r="J19" s="4">
        <v>4</v>
      </c>
      <c r="K19" s="4">
        <v>5</v>
      </c>
      <c r="L19" s="4">
        <v>6</v>
      </c>
      <c r="M19" s="4">
        <v>7</v>
      </c>
      <c r="N19" s="4">
        <v>8</v>
      </c>
      <c r="O19" s="4">
        <v>9</v>
      </c>
      <c r="P19" s="4">
        <v>10</v>
      </c>
      <c r="Q19" s="4">
        <v>11</v>
      </c>
      <c r="R19" s="24">
        <v>12</v>
      </c>
      <c r="S19" s="37">
        <f t="shared" si="1"/>
        <v>78</v>
      </c>
    </row>
    <row r="20" spans="2:19" ht="17.25" customHeight="1" x14ac:dyDescent="0.15">
      <c r="B20" s="13" t="s">
        <v>43</v>
      </c>
      <c r="C20" s="14">
        <v>110</v>
      </c>
      <c r="E20" s="31">
        <f>DATEVALUE($B$3 &amp; 15 &amp; "日")</f>
        <v>45945</v>
      </c>
      <c r="F20" s="30">
        <f t="shared" si="0"/>
        <v>45945</v>
      </c>
      <c r="G20" s="4">
        <v>1</v>
      </c>
      <c r="H20" s="4">
        <v>2</v>
      </c>
      <c r="I20" s="4">
        <v>3</v>
      </c>
      <c r="J20" s="4">
        <v>4</v>
      </c>
      <c r="K20" s="4">
        <v>5</v>
      </c>
      <c r="L20" s="4">
        <v>6</v>
      </c>
      <c r="M20" s="4">
        <v>7</v>
      </c>
      <c r="N20" s="4">
        <v>8</v>
      </c>
      <c r="O20" s="4">
        <v>9</v>
      </c>
      <c r="P20" s="4">
        <v>10</v>
      </c>
      <c r="Q20" s="4">
        <v>11</v>
      </c>
      <c r="R20" s="24">
        <v>12</v>
      </c>
      <c r="S20" s="37">
        <f t="shared" si="1"/>
        <v>78</v>
      </c>
    </row>
    <row r="21" spans="2:19" ht="17.25" customHeight="1" x14ac:dyDescent="0.15">
      <c r="B21" s="13"/>
      <c r="C21" s="14"/>
      <c r="E21" s="31">
        <f>DATEVALUE($B$3 &amp;16 &amp; "日")</f>
        <v>45946</v>
      </c>
      <c r="F21" s="30">
        <f t="shared" si="0"/>
        <v>45946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24"/>
      <c r="S21" s="37">
        <f t="shared" si="1"/>
        <v>0</v>
      </c>
    </row>
    <row r="22" spans="2:19" ht="17.25" customHeight="1" x14ac:dyDescent="0.15">
      <c r="B22" s="13"/>
      <c r="C22" s="14"/>
      <c r="E22" s="31">
        <f>DATEVALUE($B$3 &amp;17 &amp; "日")</f>
        <v>45947</v>
      </c>
      <c r="F22" s="30">
        <f t="shared" si="0"/>
        <v>45947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24"/>
      <c r="S22" s="37">
        <f t="shared" si="1"/>
        <v>0</v>
      </c>
    </row>
    <row r="23" spans="2:19" ht="17.25" customHeight="1" x14ac:dyDescent="0.15">
      <c r="B23" s="13"/>
      <c r="C23" s="14"/>
      <c r="E23" s="31">
        <f>DATEVALUE($B$3 &amp; 18 &amp; "日")</f>
        <v>45948</v>
      </c>
      <c r="F23" s="30">
        <f t="shared" si="0"/>
        <v>45948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24"/>
      <c r="S23" s="37">
        <f t="shared" si="1"/>
        <v>0</v>
      </c>
    </row>
    <row r="24" spans="2:19" ht="17.25" customHeight="1" x14ac:dyDescent="0.15">
      <c r="B24" s="13"/>
      <c r="C24" s="14"/>
      <c r="E24" s="31">
        <f>DATEVALUE($B$3 &amp; 19 &amp; "日")</f>
        <v>45949</v>
      </c>
      <c r="F24" s="30">
        <f t="shared" si="0"/>
        <v>45949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24"/>
      <c r="S24" s="37">
        <f t="shared" si="1"/>
        <v>0</v>
      </c>
    </row>
    <row r="25" spans="2:19" ht="17.25" customHeight="1" x14ac:dyDescent="0.15">
      <c r="B25" s="13"/>
      <c r="C25" s="14"/>
      <c r="E25" s="31">
        <f>DATEVALUE($B$3 &amp; 20 &amp; "日")</f>
        <v>45950</v>
      </c>
      <c r="F25" s="30">
        <f t="shared" si="0"/>
        <v>45950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24"/>
      <c r="S25" s="37">
        <f t="shared" si="1"/>
        <v>0</v>
      </c>
    </row>
    <row r="26" spans="2:19" ht="17.25" customHeight="1" x14ac:dyDescent="0.15">
      <c r="B26" s="13"/>
      <c r="C26" s="14"/>
      <c r="E26" s="31">
        <f>DATEVALUE($B$3 &amp; 21 &amp; "日")</f>
        <v>45951</v>
      </c>
      <c r="F26" s="30">
        <f t="shared" si="0"/>
        <v>45951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24"/>
      <c r="S26" s="37">
        <f t="shared" si="1"/>
        <v>0</v>
      </c>
    </row>
    <row r="27" spans="2:19" ht="17.25" customHeight="1" x14ac:dyDescent="0.15">
      <c r="B27" s="13"/>
      <c r="C27" s="14"/>
      <c r="E27" s="31">
        <f>DATEVALUE($B$3 &amp; 22 &amp; "日")</f>
        <v>45952</v>
      </c>
      <c r="F27" s="30">
        <f t="shared" si="0"/>
        <v>45952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24"/>
      <c r="S27" s="37">
        <f t="shared" si="1"/>
        <v>0</v>
      </c>
    </row>
    <row r="28" spans="2:19" ht="17.25" customHeight="1" x14ac:dyDescent="0.15">
      <c r="B28" s="13"/>
      <c r="C28" s="14"/>
      <c r="E28" s="31">
        <f>DATEVALUE($B$3 &amp; 23 &amp; "日")</f>
        <v>45953</v>
      </c>
      <c r="F28" s="30">
        <f t="shared" si="0"/>
        <v>45953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24"/>
      <c r="S28" s="37">
        <f t="shared" si="1"/>
        <v>0</v>
      </c>
    </row>
    <row r="29" spans="2:19" ht="17.25" customHeight="1" x14ac:dyDescent="0.15">
      <c r="B29" s="13"/>
      <c r="C29" s="14"/>
      <c r="E29" s="31">
        <f>DATEVALUE($B$3 &amp; 24 &amp; "日")</f>
        <v>45954</v>
      </c>
      <c r="F29" s="30">
        <f t="shared" si="0"/>
        <v>45954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24"/>
      <c r="S29" s="37">
        <f t="shared" si="1"/>
        <v>0</v>
      </c>
    </row>
    <row r="30" spans="2:19" ht="17.25" customHeight="1" thickBot="1" x14ac:dyDescent="0.2">
      <c r="B30" s="16"/>
      <c r="C30" s="17"/>
      <c r="E30" s="31">
        <f>DATEVALUE($B$3 &amp; 25 &amp; "日")</f>
        <v>45955</v>
      </c>
      <c r="F30" s="30">
        <f t="shared" si="0"/>
        <v>45955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24"/>
      <c r="S30" s="37">
        <f t="shared" si="1"/>
        <v>0</v>
      </c>
    </row>
    <row r="31" spans="2:19" ht="17.25" customHeight="1" thickTop="1" thickBot="1" x14ac:dyDescent="0.2">
      <c r="B31" s="15" t="s">
        <v>2</v>
      </c>
      <c r="C31" s="35">
        <f>SUM(C18:C30)</f>
        <v>73110</v>
      </c>
      <c r="E31" s="31">
        <f>DATEVALUE($B$3 &amp; 26 &amp; "日")</f>
        <v>45956</v>
      </c>
      <c r="F31" s="30">
        <f t="shared" si="0"/>
        <v>45956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24"/>
      <c r="S31" s="37">
        <f t="shared" si="1"/>
        <v>0</v>
      </c>
    </row>
    <row r="32" spans="2:19" ht="17.25" customHeight="1" x14ac:dyDescent="0.15">
      <c r="C32" s="9"/>
      <c r="E32" s="31">
        <f>DATEVALUE($B$3 &amp; 27 &amp; "日")</f>
        <v>45957</v>
      </c>
      <c r="F32" s="30">
        <f t="shared" si="0"/>
        <v>45957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24"/>
      <c r="S32" s="37">
        <f t="shared" si="1"/>
        <v>0</v>
      </c>
    </row>
    <row r="33" spans="2:19" ht="17.25" customHeight="1" thickBot="1" x14ac:dyDescent="0.2">
      <c r="B33" s="10" t="s">
        <v>5</v>
      </c>
      <c r="C33" s="9"/>
      <c r="E33" s="31">
        <f>DATEVALUE($B$3 &amp; 28 &amp; "日")</f>
        <v>45958</v>
      </c>
      <c r="F33" s="30">
        <f t="shared" si="0"/>
        <v>45958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24"/>
      <c r="S33" s="37">
        <f t="shared" si="1"/>
        <v>0</v>
      </c>
    </row>
    <row r="34" spans="2:19" ht="17.25" customHeight="1" x14ac:dyDescent="0.15">
      <c r="B34" s="11" t="s">
        <v>1</v>
      </c>
      <c r="C34" s="32">
        <f>C9</f>
        <v>310010</v>
      </c>
      <c r="E34" s="31">
        <f>DATEVALUE($B$3 &amp; 29 &amp; "日")</f>
        <v>45959</v>
      </c>
      <c r="F34" s="30">
        <f t="shared" si="0"/>
        <v>45959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24"/>
      <c r="S34" s="37">
        <f t="shared" si="1"/>
        <v>0</v>
      </c>
    </row>
    <row r="35" spans="2:19" ht="17.25" customHeight="1" x14ac:dyDescent="0.15">
      <c r="B35" s="13" t="s">
        <v>4</v>
      </c>
      <c r="C35" s="33">
        <f>C15</f>
        <v>21010</v>
      </c>
      <c r="E35" s="31">
        <f>DATEVALUE($B$3 &amp; 30 &amp; "日")</f>
        <v>45960</v>
      </c>
      <c r="F35" s="30">
        <f t="shared" si="0"/>
        <v>45960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24"/>
      <c r="S35" s="37">
        <f t="shared" si="1"/>
        <v>0</v>
      </c>
    </row>
    <row r="36" spans="2:19" ht="17.25" customHeight="1" thickBot="1" x14ac:dyDescent="0.2">
      <c r="B36" s="16" t="s">
        <v>6</v>
      </c>
      <c r="C36" s="34">
        <f>S37</f>
        <v>7720</v>
      </c>
      <c r="E36" s="31">
        <f>DATEVALUE($B$3 &amp; 31 &amp; "日")</f>
        <v>45961</v>
      </c>
      <c r="F36" s="30">
        <f t="shared" si="0"/>
        <v>45961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6"/>
      <c r="S36" s="42">
        <f t="shared" si="1"/>
        <v>0</v>
      </c>
    </row>
    <row r="37" spans="2:19" ht="17.25" customHeight="1" thickTop="1" thickBot="1" x14ac:dyDescent="0.2">
      <c r="B37" s="15" t="s">
        <v>7</v>
      </c>
      <c r="C37" s="35">
        <f>SUM(C34:C36)</f>
        <v>338740</v>
      </c>
      <c r="E37" s="38" t="s">
        <v>2</v>
      </c>
      <c r="F37" s="39"/>
      <c r="G37" s="36">
        <f>SUM(G6:G36)</f>
        <v>3690</v>
      </c>
      <c r="H37" s="36">
        <f t="shared" ref="H37:R37" si="2">SUM(H6:H36)</f>
        <v>3020</v>
      </c>
      <c r="I37" s="36">
        <f t="shared" si="2"/>
        <v>280</v>
      </c>
      <c r="J37" s="36">
        <f t="shared" si="2"/>
        <v>50</v>
      </c>
      <c r="K37" s="36">
        <f t="shared" si="2"/>
        <v>50</v>
      </c>
      <c r="L37" s="36">
        <f t="shared" si="2"/>
        <v>60</v>
      </c>
      <c r="M37" s="36">
        <f t="shared" si="2"/>
        <v>70</v>
      </c>
      <c r="N37" s="36">
        <f t="shared" si="2"/>
        <v>80</v>
      </c>
      <c r="O37" s="36">
        <f t="shared" si="2"/>
        <v>90</v>
      </c>
      <c r="P37" s="36">
        <f t="shared" si="2"/>
        <v>100</v>
      </c>
      <c r="Q37" s="36">
        <f t="shared" si="2"/>
        <v>110</v>
      </c>
      <c r="R37" s="40">
        <f t="shared" si="2"/>
        <v>120</v>
      </c>
      <c r="S37" s="41">
        <f t="shared" si="1"/>
        <v>7720</v>
      </c>
    </row>
  </sheetData>
  <mergeCells count="3">
    <mergeCell ref="B3:C3"/>
    <mergeCell ref="E5:F5"/>
    <mergeCell ref="E37:F37"/>
  </mergeCells>
  <phoneticPr fontId="1"/>
  <conditionalFormatting sqref="S6:S37">
    <cfRule type="cellIs" dxfId="11" priority="4" operator="equal">
      <formula>0</formula>
    </cfRule>
  </conditionalFormatting>
  <conditionalFormatting sqref="G37:R37">
    <cfRule type="cellIs" dxfId="10" priority="3" operator="equal">
      <formula>0</formula>
    </cfRule>
  </conditionalFormatting>
  <conditionalFormatting sqref="F6:F36">
    <cfRule type="expression" dxfId="9" priority="1">
      <formula>WEEKDAY(E6)=1</formula>
    </cfRule>
    <cfRule type="expression" dxfId="8" priority="2">
      <formula>WEEKDAY(E6)=7</formula>
    </cfRule>
  </conditionalFormatting>
  <hyperlinks>
    <hyperlink ref="A1" r:id="rId1" xr:uid="{07297869-88BA-41B9-9E5C-EB7C2C4D6FDA}"/>
  </hyperlinks>
  <printOptions horizontalCentered="1"/>
  <pageMargins left="0.19685039370078741" right="0.19685039370078741" top="0.39370078740157483" bottom="0.22" header="0.31496062992125984" footer="0.15748031496062992"/>
  <pageSetup paperSize="9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4D48F-942A-4563-9A1D-F92A8D07D1D0}">
  <dimension ref="A1:S37"/>
  <sheetViews>
    <sheetView showGridLines="0" workbookViewId="0"/>
  </sheetViews>
  <sheetFormatPr defaultRowHeight="15.75" x14ac:dyDescent="0.15"/>
  <cols>
    <col min="1" max="1" width="3.75" style="3" customWidth="1"/>
    <col min="2" max="2" width="7.75" style="3" customWidth="1"/>
    <col min="3" max="3" width="9" style="3"/>
    <col min="4" max="4" width="2.75" style="3" customWidth="1"/>
    <col min="5" max="6" width="4.25" style="3" customWidth="1"/>
    <col min="7" max="16384" width="9" style="3"/>
  </cols>
  <sheetData>
    <row r="1" spans="1:19" s="2" customFormat="1" x14ac:dyDescent="0.15">
      <c r="A1" s="1" t="s">
        <v>0</v>
      </c>
    </row>
    <row r="2" spans="1:19" ht="16.5" thickBot="1" x14ac:dyDescent="0.2"/>
    <row r="3" spans="1:19" ht="22.5" customHeight="1" thickBot="1" x14ac:dyDescent="0.2">
      <c r="B3" s="29" t="str">
        <f>LEFT('1月'!B3,5)  &amp; "11月"</f>
        <v>2025年11月</v>
      </c>
      <c r="C3" s="28"/>
      <c r="D3" s="6" t="s">
        <v>17</v>
      </c>
      <c r="H3" s="18" t="s">
        <v>16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</row>
    <row r="4" spans="1:19" ht="7.5" customHeight="1" thickBot="1" x14ac:dyDescent="0.2"/>
    <row r="5" spans="1:19" ht="17.25" customHeight="1" thickBot="1" x14ac:dyDescent="0.2">
      <c r="B5" s="10" t="s">
        <v>1</v>
      </c>
      <c r="E5" s="43"/>
      <c r="F5" s="44"/>
      <c r="G5" s="21" t="s">
        <v>13</v>
      </c>
      <c r="H5" s="21" t="s">
        <v>14</v>
      </c>
      <c r="I5" s="21" t="s">
        <v>15</v>
      </c>
      <c r="J5" s="21" t="s">
        <v>20</v>
      </c>
      <c r="K5" s="21" t="s">
        <v>21</v>
      </c>
      <c r="L5" s="21" t="s">
        <v>22</v>
      </c>
      <c r="M5" s="21" t="s">
        <v>23</v>
      </c>
      <c r="N5" s="21" t="s">
        <v>24</v>
      </c>
      <c r="O5" s="21" t="s">
        <v>25</v>
      </c>
      <c r="P5" s="21" t="s">
        <v>26</v>
      </c>
      <c r="Q5" s="21" t="s">
        <v>27</v>
      </c>
      <c r="R5" s="23" t="s">
        <v>28</v>
      </c>
      <c r="S5" s="22" t="s">
        <v>2</v>
      </c>
    </row>
    <row r="6" spans="1:19" ht="17.25" customHeight="1" x14ac:dyDescent="0.15">
      <c r="B6" s="11" t="s">
        <v>8</v>
      </c>
      <c r="C6" s="12">
        <v>300000</v>
      </c>
      <c r="E6" s="31">
        <f>DATEVALUE($B$3 &amp; 1 &amp; "日")</f>
        <v>45962</v>
      </c>
      <c r="F6" s="30">
        <f>+E6</f>
        <v>45962</v>
      </c>
      <c r="G6" s="7">
        <v>3180</v>
      </c>
      <c r="H6" s="4">
        <v>1000</v>
      </c>
      <c r="I6" s="4"/>
      <c r="J6" s="4">
        <v>11</v>
      </c>
      <c r="K6" s="4"/>
      <c r="L6" s="4"/>
      <c r="M6" s="4"/>
      <c r="N6" s="4"/>
      <c r="O6" s="4"/>
      <c r="P6" s="4"/>
      <c r="Q6" s="4"/>
      <c r="R6" s="24"/>
      <c r="S6" s="37">
        <f>SUM(G6:R6)</f>
        <v>4191</v>
      </c>
    </row>
    <row r="7" spans="1:19" ht="17.25" customHeight="1" x14ac:dyDescent="0.15">
      <c r="B7" s="13" t="s">
        <v>42</v>
      </c>
      <c r="C7" s="14">
        <v>10011</v>
      </c>
      <c r="E7" s="31">
        <f>DATEVALUE($B$3 &amp; 2 &amp; "日")</f>
        <v>45963</v>
      </c>
      <c r="F7" s="30">
        <f t="shared" ref="F7:F36" si="0">+E7</f>
        <v>45963</v>
      </c>
      <c r="G7" s="4"/>
      <c r="H7" s="4"/>
      <c r="I7" s="4">
        <v>120</v>
      </c>
      <c r="J7" s="4"/>
      <c r="K7" s="4"/>
      <c r="L7" s="4"/>
      <c r="M7" s="4"/>
      <c r="N7" s="4"/>
      <c r="O7" s="4"/>
      <c r="P7" s="4"/>
      <c r="Q7" s="4"/>
      <c r="R7" s="24"/>
      <c r="S7" s="37">
        <f t="shared" ref="S7:S37" si="1">SUM(G7:R7)</f>
        <v>120</v>
      </c>
    </row>
    <row r="8" spans="1:19" ht="17.25" customHeight="1" thickBot="1" x14ac:dyDescent="0.2">
      <c r="B8" s="16"/>
      <c r="C8" s="17"/>
      <c r="E8" s="31">
        <f>DATEVALUE($B$3 &amp; 3 &amp; "日")</f>
        <v>45964</v>
      </c>
      <c r="F8" s="30">
        <f t="shared" si="0"/>
        <v>45964</v>
      </c>
      <c r="G8" s="4"/>
      <c r="H8" s="4">
        <v>2000</v>
      </c>
      <c r="I8" s="4"/>
      <c r="J8" s="4"/>
      <c r="K8" s="4"/>
      <c r="L8" s="4"/>
      <c r="M8" s="4"/>
      <c r="N8" s="4"/>
      <c r="O8" s="4"/>
      <c r="P8" s="4"/>
      <c r="Q8" s="4"/>
      <c r="R8" s="24"/>
      <c r="S8" s="37">
        <f t="shared" si="1"/>
        <v>2000</v>
      </c>
    </row>
    <row r="9" spans="1:19" ht="17.25" customHeight="1" thickTop="1" thickBot="1" x14ac:dyDescent="0.2">
      <c r="B9" s="15" t="s">
        <v>2</v>
      </c>
      <c r="C9" s="35">
        <f>SUM(C6:C8)</f>
        <v>310011</v>
      </c>
      <c r="E9" s="31">
        <f>DATEVALUE($B$3 &amp;4 &amp; "日")</f>
        <v>45965</v>
      </c>
      <c r="F9" s="30">
        <f t="shared" si="0"/>
        <v>45965</v>
      </c>
      <c r="G9" s="4"/>
      <c r="H9" s="4"/>
      <c r="I9" s="4">
        <v>130</v>
      </c>
      <c r="J9" s="4"/>
      <c r="K9" s="4"/>
      <c r="L9" s="4"/>
      <c r="M9" s="4"/>
      <c r="N9" s="4"/>
      <c r="O9" s="4"/>
      <c r="P9" s="4"/>
      <c r="Q9" s="4"/>
      <c r="R9" s="24"/>
      <c r="S9" s="37">
        <f t="shared" si="1"/>
        <v>130</v>
      </c>
    </row>
    <row r="10" spans="1:19" ht="17.25" customHeight="1" x14ac:dyDescent="0.15">
      <c r="B10" s="5"/>
      <c r="C10" s="8"/>
      <c r="E10" s="31">
        <f>DATEVALUE($B$3 &amp; 5 &amp; "日")</f>
        <v>45966</v>
      </c>
      <c r="F10" s="30">
        <f t="shared" si="0"/>
        <v>45966</v>
      </c>
      <c r="G10" s="4">
        <v>500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24"/>
      <c r="S10" s="37">
        <f t="shared" si="1"/>
        <v>500</v>
      </c>
    </row>
    <row r="11" spans="1:19" ht="17.25" customHeight="1" thickBot="1" x14ac:dyDescent="0.2">
      <c r="B11" s="10" t="s">
        <v>4</v>
      </c>
      <c r="C11" s="9"/>
      <c r="E11" s="31">
        <f>DATEVALUE($B$3 &amp; 6 &amp; "日")</f>
        <v>45967</v>
      </c>
      <c r="F11" s="30">
        <f t="shared" si="0"/>
        <v>45967</v>
      </c>
      <c r="G11" s="4">
        <v>1</v>
      </c>
      <c r="H11" s="4">
        <v>2</v>
      </c>
      <c r="I11" s="4">
        <v>3</v>
      </c>
      <c r="J11" s="4">
        <v>4</v>
      </c>
      <c r="K11" s="4">
        <v>5</v>
      </c>
      <c r="L11" s="4">
        <v>6</v>
      </c>
      <c r="M11" s="4">
        <v>7</v>
      </c>
      <c r="N11" s="4">
        <v>8</v>
      </c>
      <c r="O11" s="4">
        <v>9</v>
      </c>
      <c r="P11" s="4">
        <v>10</v>
      </c>
      <c r="Q11" s="4">
        <v>11</v>
      </c>
      <c r="R11" s="24">
        <v>12</v>
      </c>
      <c r="S11" s="37">
        <f t="shared" si="1"/>
        <v>78</v>
      </c>
    </row>
    <row r="12" spans="1:19" ht="17.25" customHeight="1" x14ac:dyDescent="0.15">
      <c r="B12" s="11" t="s">
        <v>9</v>
      </c>
      <c r="C12" s="12">
        <v>20000</v>
      </c>
      <c r="E12" s="31">
        <f>DATEVALUE($B$3 &amp; 7 &amp; "日")</f>
        <v>45968</v>
      </c>
      <c r="F12" s="30">
        <f t="shared" si="0"/>
        <v>45968</v>
      </c>
      <c r="G12" s="4">
        <v>1</v>
      </c>
      <c r="H12" s="4">
        <v>2</v>
      </c>
      <c r="I12" s="4">
        <v>3</v>
      </c>
      <c r="J12" s="4">
        <v>4</v>
      </c>
      <c r="K12" s="4">
        <v>5</v>
      </c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>
        <v>11</v>
      </c>
      <c r="R12" s="24">
        <v>12</v>
      </c>
      <c r="S12" s="37">
        <f t="shared" si="1"/>
        <v>78</v>
      </c>
    </row>
    <row r="13" spans="1:19" ht="17.25" customHeight="1" x14ac:dyDescent="0.15">
      <c r="B13" s="13" t="s">
        <v>11</v>
      </c>
      <c r="C13" s="14">
        <v>1011</v>
      </c>
      <c r="E13" s="31">
        <f>DATEVALUE($B$3 &amp; 8 &amp; "日")</f>
        <v>45969</v>
      </c>
      <c r="F13" s="30">
        <f t="shared" si="0"/>
        <v>45969</v>
      </c>
      <c r="G13" s="4">
        <v>1</v>
      </c>
      <c r="H13" s="4">
        <v>2</v>
      </c>
      <c r="I13" s="4">
        <v>3</v>
      </c>
      <c r="J13" s="4">
        <v>4</v>
      </c>
      <c r="K13" s="4">
        <v>5</v>
      </c>
      <c r="L13" s="4">
        <v>6</v>
      </c>
      <c r="M13" s="4">
        <v>7</v>
      </c>
      <c r="N13" s="4">
        <v>8</v>
      </c>
      <c r="O13" s="4">
        <v>9</v>
      </c>
      <c r="P13" s="4">
        <v>10</v>
      </c>
      <c r="Q13" s="4">
        <v>11</v>
      </c>
      <c r="R13" s="24">
        <v>12</v>
      </c>
      <c r="S13" s="37">
        <f t="shared" si="1"/>
        <v>78</v>
      </c>
    </row>
    <row r="14" spans="1:19" ht="17.25" customHeight="1" thickBot="1" x14ac:dyDescent="0.2">
      <c r="B14" s="16"/>
      <c r="C14" s="17"/>
      <c r="E14" s="31">
        <f>DATEVALUE($B$3 &amp; 9 &amp; "日")</f>
        <v>45970</v>
      </c>
      <c r="F14" s="30">
        <f t="shared" si="0"/>
        <v>45970</v>
      </c>
      <c r="G14" s="4">
        <v>1</v>
      </c>
      <c r="H14" s="4">
        <v>2</v>
      </c>
      <c r="I14" s="4">
        <v>3</v>
      </c>
      <c r="J14" s="4">
        <v>4</v>
      </c>
      <c r="K14" s="4">
        <v>5</v>
      </c>
      <c r="L14" s="4">
        <v>6</v>
      </c>
      <c r="M14" s="4">
        <v>7</v>
      </c>
      <c r="N14" s="4">
        <v>8</v>
      </c>
      <c r="O14" s="4">
        <v>9</v>
      </c>
      <c r="P14" s="4">
        <v>10</v>
      </c>
      <c r="Q14" s="4">
        <v>11</v>
      </c>
      <c r="R14" s="24">
        <v>12</v>
      </c>
      <c r="S14" s="37">
        <f t="shared" si="1"/>
        <v>78</v>
      </c>
    </row>
    <row r="15" spans="1:19" ht="17.25" customHeight="1" thickTop="1" thickBot="1" x14ac:dyDescent="0.2">
      <c r="B15" s="15" t="s">
        <v>2</v>
      </c>
      <c r="C15" s="35">
        <f>SUM(C12:C14)</f>
        <v>21011</v>
      </c>
      <c r="E15" s="31">
        <f>DATEVALUE($B$3 &amp; 10 &amp; "日")</f>
        <v>45971</v>
      </c>
      <c r="F15" s="30">
        <f t="shared" si="0"/>
        <v>45971</v>
      </c>
      <c r="G15" s="4">
        <v>1</v>
      </c>
      <c r="H15" s="4">
        <v>2</v>
      </c>
      <c r="I15" s="4">
        <v>3</v>
      </c>
      <c r="J15" s="4">
        <v>4</v>
      </c>
      <c r="K15" s="4">
        <v>5</v>
      </c>
      <c r="L15" s="4">
        <v>6</v>
      </c>
      <c r="M15" s="4">
        <v>7</v>
      </c>
      <c r="N15" s="4">
        <v>8</v>
      </c>
      <c r="O15" s="4">
        <v>9</v>
      </c>
      <c r="P15" s="4">
        <v>10</v>
      </c>
      <c r="Q15" s="4">
        <v>11</v>
      </c>
      <c r="R15" s="24">
        <v>12</v>
      </c>
      <c r="S15" s="37">
        <f t="shared" si="1"/>
        <v>78</v>
      </c>
    </row>
    <row r="16" spans="1:19" ht="17.25" customHeight="1" x14ac:dyDescent="0.15">
      <c r="C16" s="9"/>
      <c r="E16" s="31">
        <f>DATEVALUE($B$3 &amp; 11 &amp; "日")</f>
        <v>45972</v>
      </c>
      <c r="F16" s="30">
        <f t="shared" si="0"/>
        <v>45972</v>
      </c>
      <c r="G16" s="4">
        <v>1</v>
      </c>
      <c r="H16" s="4">
        <v>2</v>
      </c>
      <c r="I16" s="4">
        <v>3</v>
      </c>
      <c r="J16" s="4">
        <v>4</v>
      </c>
      <c r="K16" s="4">
        <v>5</v>
      </c>
      <c r="L16" s="4">
        <v>6</v>
      </c>
      <c r="M16" s="4">
        <v>7</v>
      </c>
      <c r="N16" s="4">
        <v>8</v>
      </c>
      <c r="O16" s="4">
        <v>9</v>
      </c>
      <c r="P16" s="4">
        <v>10</v>
      </c>
      <c r="Q16" s="4">
        <v>11</v>
      </c>
      <c r="R16" s="24">
        <v>12</v>
      </c>
      <c r="S16" s="37">
        <f t="shared" si="1"/>
        <v>78</v>
      </c>
    </row>
    <row r="17" spans="2:19" ht="17.25" customHeight="1" thickBot="1" x14ac:dyDescent="0.2">
      <c r="B17" s="10" t="s">
        <v>3</v>
      </c>
      <c r="C17" s="9"/>
      <c r="E17" s="31">
        <f>DATEVALUE($B$3 &amp; 12 &amp; "日")</f>
        <v>45973</v>
      </c>
      <c r="F17" s="30">
        <f t="shared" si="0"/>
        <v>45973</v>
      </c>
      <c r="G17" s="4">
        <v>1</v>
      </c>
      <c r="H17" s="4">
        <v>2</v>
      </c>
      <c r="I17" s="4">
        <v>3</v>
      </c>
      <c r="J17" s="4">
        <v>4</v>
      </c>
      <c r="K17" s="4">
        <v>5</v>
      </c>
      <c r="L17" s="4">
        <v>6</v>
      </c>
      <c r="M17" s="4">
        <v>7</v>
      </c>
      <c r="N17" s="4">
        <v>8</v>
      </c>
      <c r="O17" s="4">
        <v>9</v>
      </c>
      <c r="P17" s="4">
        <v>10</v>
      </c>
      <c r="Q17" s="4">
        <v>11</v>
      </c>
      <c r="R17" s="24">
        <v>12</v>
      </c>
      <c r="S17" s="37">
        <f t="shared" si="1"/>
        <v>78</v>
      </c>
    </row>
    <row r="18" spans="2:19" ht="17.25" customHeight="1" x14ac:dyDescent="0.15">
      <c r="B18" s="11" t="s">
        <v>10</v>
      </c>
      <c r="C18" s="12">
        <v>65000</v>
      </c>
      <c r="E18" s="31">
        <f>DATEVALUE($B$3 &amp; 13 &amp; "日")</f>
        <v>45974</v>
      </c>
      <c r="F18" s="30">
        <f t="shared" si="0"/>
        <v>45974</v>
      </c>
      <c r="G18" s="4">
        <v>1</v>
      </c>
      <c r="H18" s="4">
        <v>2</v>
      </c>
      <c r="I18" s="4">
        <v>3</v>
      </c>
      <c r="J18" s="4">
        <v>4</v>
      </c>
      <c r="K18" s="4">
        <v>5</v>
      </c>
      <c r="L18" s="4">
        <v>6</v>
      </c>
      <c r="M18" s="4">
        <v>7</v>
      </c>
      <c r="N18" s="4">
        <v>8</v>
      </c>
      <c r="O18" s="4">
        <v>9</v>
      </c>
      <c r="P18" s="4">
        <v>10</v>
      </c>
      <c r="Q18" s="4">
        <v>11</v>
      </c>
      <c r="R18" s="24">
        <v>12</v>
      </c>
      <c r="S18" s="37">
        <f t="shared" si="1"/>
        <v>78</v>
      </c>
    </row>
    <row r="19" spans="2:19" ht="17.25" customHeight="1" x14ac:dyDescent="0.15">
      <c r="B19" s="13" t="s">
        <v>12</v>
      </c>
      <c r="C19" s="14">
        <v>8000</v>
      </c>
      <c r="E19" s="31">
        <f>DATEVALUE($B$3 &amp; 14 &amp; "日")</f>
        <v>45975</v>
      </c>
      <c r="F19" s="30">
        <f t="shared" si="0"/>
        <v>45975</v>
      </c>
      <c r="G19" s="4">
        <v>1</v>
      </c>
      <c r="H19" s="4">
        <v>2</v>
      </c>
      <c r="I19" s="4">
        <v>3</v>
      </c>
      <c r="J19" s="4">
        <v>4</v>
      </c>
      <c r="K19" s="4">
        <v>5</v>
      </c>
      <c r="L19" s="4">
        <v>6</v>
      </c>
      <c r="M19" s="4">
        <v>7</v>
      </c>
      <c r="N19" s="4">
        <v>8</v>
      </c>
      <c r="O19" s="4">
        <v>9</v>
      </c>
      <c r="P19" s="4">
        <v>10</v>
      </c>
      <c r="Q19" s="4">
        <v>11</v>
      </c>
      <c r="R19" s="24">
        <v>12</v>
      </c>
      <c r="S19" s="37">
        <f t="shared" si="1"/>
        <v>78</v>
      </c>
    </row>
    <row r="20" spans="2:19" ht="17.25" customHeight="1" x14ac:dyDescent="0.15">
      <c r="B20" s="13" t="s">
        <v>43</v>
      </c>
      <c r="C20" s="14">
        <v>111</v>
      </c>
      <c r="E20" s="31">
        <f>DATEVALUE($B$3 &amp; 15 &amp; "日")</f>
        <v>45976</v>
      </c>
      <c r="F20" s="30">
        <f t="shared" si="0"/>
        <v>45976</v>
      </c>
      <c r="G20" s="4">
        <v>1</v>
      </c>
      <c r="H20" s="4">
        <v>2</v>
      </c>
      <c r="I20" s="4">
        <v>3</v>
      </c>
      <c r="J20" s="4">
        <v>4</v>
      </c>
      <c r="K20" s="4">
        <v>5</v>
      </c>
      <c r="L20" s="4">
        <v>6</v>
      </c>
      <c r="M20" s="4">
        <v>7</v>
      </c>
      <c r="N20" s="4">
        <v>8</v>
      </c>
      <c r="O20" s="4">
        <v>9</v>
      </c>
      <c r="P20" s="4">
        <v>10</v>
      </c>
      <c r="Q20" s="4">
        <v>11</v>
      </c>
      <c r="R20" s="24">
        <v>12</v>
      </c>
      <c r="S20" s="37">
        <f t="shared" si="1"/>
        <v>78</v>
      </c>
    </row>
    <row r="21" spans="2:19" ht="17.25" customHeight="1" x14ac:dyDescent="0.15">
      <c r="B21" s="13"/>
      <c r="C21" s="14"/>
      <c r="E21" s="31">
        <f>DATEVALUE($B$3 &amp;16 &amp; "日")</f>
        <v>45977</v>
      </c>
      <c r="F21" s="30">
        <f t="shared" si="0"/>
        <v>45977</v>
      </c>
      <c r="G21" s="4">
        <v>1</v>
      </c>
      <c r="H21" s="4">
        <v>2</v>
      </c>
      <c r="I21" s="4">
        <v>3</v>
      </c>
      <c r="J21" s="4">
        <v>4</v>
      </c>
      <c r="K21" s="4">
        <v>5</v>
      </c>
      <c r="L21" s="4">
        <v>6</v>
      </c>
      <c r="M21" s="4">
        <v>7</v>
      </c>
      <c r="N21" s="4">
        <v>8</v>
      </c>
      <c r="O21" s="4">
        <v>9</v>
      </c>
      <c r="P21" s="4">
        <v>10</v>
      </c>
      <c r="Q21" s="4">
        <v>11</v>
      </c>
      <c r="R21" s="24">
        <v>12</v>
      </c>
      <c r="S21" s="37">
        <f t="shared" si="1"/>
        <v>78</v>
      </c>
    </row>
    <row r="22" spans="2:19" ht="17.25" customHeight="1" x14ac:dyDescent="0.15">
      <c r="B22" s="13"/>
      <c r="C22" s="14"/>
      <c r="E22" s="31">
        <f>DATEVALUE($B$3 &amp;17 &amp; "日")</f>
        <v>45978</v>
      </c>
      <c r="F22" s="30">
        <f t="shared" si="0"/>
        <v>45978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24"/>
      <c r="S22" s="37">
        <f t="shared" si="1"/>
        <v>0</v>
      </c>
    </row>
    <row r="23" spans="2:19" ht="17.25" customHeight="1" x14ac:dyDescent="0.15">
      <c r="B23" s="13"/>
      <c r="C23" s="14"/>
      <c r="E23" s="31">
        <f>DATEVALUE($B$3 &amp; 18 &amp; "日")</f>
        <v>45979</v>
      </c>
      <c r="F23" s="30">
        <f t="shared" si="0"/>
        <v>45979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24"/>
      <c r="S23" s="37">
        <f t="shared" si="1"/>
        <v>0</v>
      </c>
    </row>
    <row r="24" spans="2:19" ht="17.25" customHeight="1" x14ac:dyDescent="0.15">
      <c r="B24" s="13"/>
      <c r="C24" s="14"/>
      <c r="E24" s="31">
        <f>DATEVALUE($B$3 &amp; 19 &amp; "日")</f>
        <v>45980</v>
      </c>
      <c r="F24" s="30">
        <f t="shared" si="0"/>
        <v>45980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24"/>
      <c r="S24" s="37">
        <f t="shared" si="1"/>
        <v>0</v>
      </c>
    </row>
    <row r="25" spans="2:19" ht="17.25" customHeight="1" x14ac:dyDescent="0.15">
      <c r="B25" s="13"/>
      <c r="C25" s="14"/>
      <c r="E25" s="31">
        <f>DATEVALUE($B$3 &amp; 20 &amp; "日")</f>
        <v>45981</v>
      </c>
      <c r="F25" s="30">
        <f t="shared" si="0"/>
        <v>45981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24"/>
      <c r="S25" s="37">
        <f t="shared" si="1"/>
        <v>0</v>
      </c>
    </row>
    <row r="26" spans="2:19" ht="17.25" customHeight="1" x14ac:dyDescent="0.15">
      <c r="B26" s="13"/>
      <c r="C26" s="14"/>
      <c r="E26" s="31">
        <f>DATEVALUE($B$3 &amp; 21 &amp; "日")</f>
        <v>45982</v>
      </c>
      <c r="F26" s="30">
        <f t="shared" si="0"/>
        <v>45982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24"/>
      <c r="S26" s="37">
        <f t="shared" si="1"/>
        <v>0</v>
      </c>
    </row>
    <row r="27" spans="2:19" ht="17.25" customHeight="1" x14ac:dyDescent="0.15">
      <c r="B27" s="13"/>
      <c r="C27" s="14"/>
      <c r="E27" s="31">
        <f>DATEVALUE($B$3 &amp; 22 &amp; "日")</f>
        <v>45983</v>
      </c>
      <c r="F27" s="30">
        <f t="shared" si="0"/>
        <v>45983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24"/>
      <c r="S27" s="37">
        <f t="shared" si="1"/>
        <v>0</v>
      </c>
    </row>
    <row r="28" spans="2:19" ht="17.25" customHeight="1" x14ac:dyDescent="0.15">
      <c r="B28" s="13"/>
      <c r="C28" s="14"/>
      <c r="E28" s="31">
        <f>DATEVALUE($B$3 &amp; 23 &amp; "日")</f>
        <v>45984</v>
      </c>
      <c r="F28" s="30">
        <f t="shared" si="0"/>
        <v>45984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24"/>
      <c r="S28" s="37">
        <f t="shared" si="1"/>
        <v>0</v>
      </c>
    </row>
    <row r="29" spans="2:19" ht="17.25" customHeight="1" x14ac:dyDescent="0.15">
      <c r="B29" s="13"/>
      <c r="C29" s="14"/>
      <c r="E29" s="31">
        <f>DATEVALUE($B$3 &amp; 24 &amp; "日")</f>
        <v>45985</v>
      </c>
      <c r="F29" s="30">
        <f t="shared" si="0"/>
        <v>45985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24"/>
      <c r="S29" s="37">
        <f t="shared" si="1"/>
        <v>0</v>
      </c>
    </row>
    <row r="30" spans="2:19" ht="17.25" customHeight="1" thickBot="1" x14ac:dyDescent="0.2">
      <c r="B30" s="16"/>
      <c r="C30" s="17"/>
      <c r="E30" s="31">
        <f>DATEVALUE($B$3 &amp; 25 &amp; "日")</f>
        <v>45986</v>
      </c>
      <c r="F30" s="30">
        <f t="shared" si="0"/>
        <v>45986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24"/>
      <c r="S30" s="37">
        <f t="shared" si="1"/>
        <v>0</v>
      </c>
    </row>
    <row r="31" spans="2:19" ht="17.25" customHeight="1" thickTop="1" thickBot="1" x14ac:dyDescent="0.2">
      <c r="B31" s="15" t="s">
        <v>2</v>
      </c>
      <c r="C31" s="35">
        <f>SUM(C18:C30)</f>
        <v>73111</v>
      </c>
      <c r="E31" s="31">
        <f>DATEVALUE($B$3 &amp; 26 &amp; "日")</f>
        <v>45987</v>
      </c>
      <c r="F31" s="30">
        <f t="shared" si="0"/>
        <v>45987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24"/>
      <c r="S31" s="37">
        <f t="shared" si="1"/>
        <v>0</v>
      </c>
    </row>
    <row r="32" spans="2:19" ht="17.25" customHeight="1" x14ac:dyDescent="0.15">
      <c r="C32" s="9"/>
      <c r="E32" s="31">
        <f>DATEVALUE($B$3 &amp; 27 &amp; "日")</f>
        <v>45988</v>
      </c>
      <c r="F32" s="30">
        <f t="shared" si="0"/>
        <v>45988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24"/>
      <c r="S32" s="37">
        <f t="shared" si="1"/>
        <v>0</v>
      </c>
    </row>
    <row r="33" spans="2:19" ht="17.25" customHeight="1" thickBot="1" x14ac:dyDescent="0.2">
      <c r="B33" s="10" t="s">
        <v>5</v>
      </c>
      <c r="C33" s="9"/>
      <c r="E33" s="31">
        <f>DATEVALUE($B$3 &amp; 28 &amp; "日")</f>
        <v>45989</v>
      </c>
      <c r="F33" s="30">
        <f t="shared" si="0"/>
        <v>45989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24"/>
      <c r="S33" s="37">
        <f t="shared" si="1"/>
        <v>0</v>
      </c>
    </row>
    <row r="34" spans="2:19" ht="17.25" customHeight="1" x14ac:dyDescent="0.15">
      <c r="B34" s="11" t="s">
        <v>1</v>
      </c>
      <c r="C34" s="32">
        <f>C9</f>
        <v>310011</v>
      </c>
      <c r="E34" s="31">
        <f>DATEVALUE($B$3 &amp; 29 &amp; "日")</f>
        <v>45990</v>
      </c>
      <c r="F34" s="30">
        <f t="shared" si="0"/>
        <v>45990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24"/>
      <c r="S34" s="37">
        <f t="shared" si="1"/>
        <v>0</v>
      </c>
    </row>
    <row r="35" spans="2:19" ht="17.25" customHeight="1" x14ac:dyDescent="0.15">
      <c r="B35" s="13" t="s">
        <v>4</v>
      </c>
      <c r="C35" s="33">
        <f>C15</f>
        <v>21011</v>
      </c>
      <c r="E35" s="31">
        <f>DATEVALUE($B$3 &amp; 30 &amp; "日")</f>
        <v>45991</v>
      </c>
      <c r="F35" s="30">
        <f t="shared" si="0"/>
        <v>45991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24"/>
      <c r="S35" s="37">
        <f t="shared" si="1"/>
        <v>0</v>
      </c>
    </row>
    <row r="36" spans="2:19" ht="17.25" customHeight="1" thickBot="1" x14ac:dyDescent="0.2">
      <c r="B36" s="16" t="s">
        <v>6</v>
      </c>
      <c r="C36" s="34">
        <f>S37</f>
        <v>7799</v>
      </c>
      <c r="E36" s="31" t="e">
        <f>DATEVALUE($B$3 &amp; 31 &amp; "日")</f>
        <v>#VALUE!</v>
      </c>
      <c r="F36" s="30" t="e">
        <f t="shared" si="0"/>
        <v>#VALUE!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6"/>
      <c r="S36" s="42">
        <f t="shared" si="1"/>
        <v>0</v>
      </c>
    </row>
    <row r="37" spans="2:19" ht="17.25" customHeight="1" thickTop="1" thickBot="1" x14ac:dyDescent="0.2">
      <c r="B37" s="15" t="s">
        <v>7</v>
      </c>
      <c r="C37" s="35">
        <f>SUM(C34:C36)</f>
        <v>338821</v>
      </c>
      <c r="E37" s="38" t="s">
        <v>2</v>
      </c>
      <c r="F37" s="39"/>
      <c r="G37" s="36">
        <f>SUM(G6:G36)</f>
        <v>3691</v>
      </c>
      <c r="H37" s="36">
        <f t="shared" ref="H37:R37" si="2">SUM(H6:H36)</f>
        <v>3022</v>
      </c>
      <c r="I37" s="36">
        <f t="shared" si="2"/>
        <v>283</v>
      </c>
      <c r="J37" s="36">
        <f t="shared" si="2"/>
        <v>55</v>
      </c>
      <c r="K37" s="36">
        <f t="shared" si="2"/>
        <v>55</v>
      </c>
      <c r="L37" s="36">
        <f t="shared" si="2"/>
        <v>66</v>
      </c>
      <c r="M37" s="36">
        <f t="shared" si="2"/>
        <v>77</v>
      </c>
      <c r="N37" s="36">
        <f t="shared" si="2"/>
        <v>88</v>
      </c>
      <c r="O37" s="36">
        <f t="shared" si="2"/>
        <v>99</v>
      </c>
      <c r="P37" s="36">
        <f t="shared" si="2"/>
        <v>110</v>
      </c>
      <c r="Q37" s="36">
        <f t="shared" si="2"/>
        <v>121</v>
      </c>
      <c r="R37" s="40">
        <f t="shared" si="2"/>
        <v>132</v>
      </c>
      <c r="S37" s="41">
        <f t="shared" si="1"/>
        <v>7799</v>
      </c>
    </row>
  </sheetData>
  <mergeCells count="3">
    <mergeCell ref="B3:C3"/>
    <mergeCell ref="E5:F5"/>
    <mergeCell ref="E37:F37"/>
  </mergeCells>
  <phoneticPr fontId="1"/>
  <conditionalFormatting sqref="S6:S37">
    <cfRule type="cellIs" dxfId="7" priority="4" operator="equal">
      <formula>0</formula>
    </cfRule>
  </conditionalFormatting>
  <conditionalFormatting sqref="G37:R37">
    <cfRule type="cellIs" dxfId="6" priority="3" operator="equal">
      <formula>0</formula>
    </cfRule>
  </conditionalFormatting>
  <conditionalFormatting sqref="F6:F36">
    <cfRule type="expression" dxfId="5" priority="1">
      <formula>WEEKDAY(E6)=1</formula>
    </cfRule>
    <cfRule type="expression" dxfId="4" priority="2">
      <formula>WEEKDAY(E6)=7</formula>
    </cfRule>
  </conditionalFormatting>
  <hyperlinks>
    <hyperlink ref="A1" r:id="rId1" xr:uid="{B3F77F76-778E-4A8D-91B1-7E8531E0886E}"/>
  </hyperlinks>
  <printOptions horizontalCentered="1"/>
  <pageMargins left="0.19685039370078741" right="0.19685039370078741" top="0.39370078740157483" bottom="0.22" header="0.31496062992125984" footer="0.15748031496062992"/>
  <pageSetup paperSize="9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CD0A3-9EEF-4A5F-83EE-A0E598448D69}">
  <dimension ref="A1:S37"/>
  <sheetViews>
    <sheetView showGridLines="0" workbookViewId="0"/>
  </sheetViews>
  <sheetFormatPr defaultRowHeight="15.75" x14ac:dyDescent="0.15"/>
  <cols>
    <col min="1" max="1" width="3.75" style="3" customWidth="1"/>
    <col min="2" max="2" width="7.75" style="3" customWidth="1"/>
    <col min="3" max="3" width="9" style="3"/>
    <col min="4" max="4" width="2.75" style="3" customWidth="1"/>
    <col min="5" max="6" width="4.25" style="3" customWidth="1"/>
    <col min="7" max="16384" width="9" style="3"/>
  </cols>
  <sheetData>
    <row r="1" spans="1:19" s="2" customFormat="1" x14ac:dyDescent="0.15">
      <c r="A1" s="1" t="s">
        <v>0</v>
      </c>
    </row>
    <row r="2" spans="1:19" ht="16.5" thickBot="1" x14ac:dyDescent="0.2"/>
    <row r="3" spans="1:19" ht="22.5" customHeight="1" thickBot="1" x14ac:dyDescent="0.2">
      <c r="B3" s="29" t="str">
        <f>LEFT('1月'!B3,5)  &amp; "12月"</f>
        <v>2025年12月</v>
      </c>
      <c r="C3" s="28"/>
      <c r="D3" s="6" t="s">
        <v>17</v>
      </c>
      <c r="H3" s="18" t="s">
        <v>16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</row>
    <row r="4" spans="1:19" ht="7.5" customHeight="1" thickBot="1" x14ac:dyDescent="0.2"/>
    <row r="5" spans="1:19" ht="17.25" customHeight="1" thickBot="1" x14ac:dyDescent="0.2">
      <c r="B5" s="10" t="s">
        <v>1</v>
      </c>
      <c r="E5" s="43"/>
      <c r="F5" s="44"/>
      <c r="G5" s="21" t="s">
        <v>13</v>
      </c>
      <c r="H5" s="21" t="s">
        <v>14</v>
      </c>
      <c r="I5" s="21" t="s">
        <v>15</v>
      </c>
      <c r="J5" s="21" t="s">
        <v>20</v>
      </c>
      <c r="K5" s="21" t="s">
        <v>21</v>
      </c>
      <c r="L5" s="21" t="s">
        <v>22</v>
      </c>
      <c r="M5" s="21" t="s">
        <v>23</v>
      </c>
      <c r="N5" s="21" t="s">
        <v>24</v>
      </c>
      <c r="O5" s="21" t="s">
        <v>25</v>
      </c>
      <c r="P5" s="21" t="s">
        <v>26</v>
      </c>
      <c r="Q5" s="21" t="s">
        <v>27</v>
      </c>
      <c r="R5" s="23" t="s">
        <v>28</v>
      </c>
      <c r="S5" s="22" t="s">
        <v>2</v>
      </c>
    </row>
    <row r="6" spans="1:19" ht="17.25" customHeight="1" x14ac:dyDescent="0.15">
      <c r="B6" s="11" t="s">
        <v>8</v>
      </c>
      <c r="C6" s="12">
        <v>300000</v>
      </c>
      <c r="E6" s="31">
        <f>DATEVALUE($B$3 &amp; 1 &amp; "日")</f>
        <v>45992</v>
      </c>
      <c r="F6" s="30">
        <f>+E6</f>
        <v>45992</v>
      </c>
      <c r="G6" s="7">
        <v>3180</v>
      </c>
      <c r="H6" s="4">
        <v>1000</v>
      </c>
      <c r="I6" s="4"/>
      <c r="J6" s="4">
        <v>12</v>
      </c>
      <c r="K6" s="4"/>
      <c r="L6" s="4"/>
      <c r="M6" s="4"/>
      <c r="N6" s="4"/>
      <c r="O6" s="4"/>
      <c r="P6" s="4"/>
      <c r="Q6" s="4"/>
      <c r="R6" s="24"/>
      <c r="S6" s="37">
        <f>SUM(G6:R6)</f>
        <v>4192</v>
      </c>
    </row>
    <row r="7" spans="1:19" ht="17.25" customHeight="1" x14ac:dyDescent="0.15">
      <c r="B7" s="13" t="s">
        <v>42</v>
      </c>
      <c r="C7" s="14">
        <v>10012</v>
      </c>
      <c r="E7" s="31">
        <f>DATEVALUE($B$3 &amp; 2 &amp; "日")</f>
        <v>45993</v>
      </c>
      <c r="F7" s="30">
        <f t="shared" ref="F7:F36" si="0">+E7</f>
        <v>45993</v>
      </c>
      <c r="G7" s="4"/>
      <c r="H7" s="4"/>
      <c r="I7" s="4">
        <v>120</v>
      </c>
      <c r="J7" s="4"/>
      <c r="K7" s="4"/>
      <c r="L7" s="4"/>
      <c r="M7" s="4"/>
      <c r="N7" s="4"/>
      <c r="O7" s="4"/>
      <c r="P7" s="4"/>
      <c r="Q7" s="4"/>
      <c r="R7" s="24"/>
      <c r="S7" s="37">
        <f t="shared" ref="S7:S37" si="1">SUM(G7:R7)</f>
        <v>120</v>
      </c>
    </row>
    <row r="8" spans="1:19" ht="17.25" customHeight="1" thickBot="1" x14ac:dyDescent="0.2">
      <c r="B8" s="16"/>
      <c r="C8" s="17"/>
      <c r="E8" s="31">
        <f>DATEVALUE($B$3 &amp; 3 &amp; "日")</f>
        <v>45994</v>
      </c>
      <c r="F8" s="30">
        <f t="shared" si="0"/>
        <v>45994</v>
      </c>
      <c r="G8" s="4"/>
      <c r="H8" s="4">
        <v>2000</v>
      </c>
      <c r="I8" s="4"/>
      <c r="J8" s="4"/>
      <c r="K8" s="4"/>
      <c r="L8" s="4"/>
      <c r="M8" s="4"/>
      <c r="N8" s="4"/>
      <c r="O8" s="4"/>
      <c r="P8" s="4"/>
      <c r="Q8" s="4"/>
      <c r="R8" s="24"/>
      <c r="S8" s="37">
        <f t="shared" si="1"/>
        <v>2000</v>
      </c>
    </row>
    <row r="9" spans="1:19" ht="17.25" customHeight="1" thickTop="1" thickBot="1" x14ac:dyDescent="0.2">
      <c r="B9" s="15" t="s">
        <v>2</v>
      </c>
      <c r="C9" s="35">
        <f>SUM(C6:C8)</f>
        <v>310012</v>
      </c>
      <c r="E9" s="31">
        <f>DATEVALUE($B$3 &amp;4 &amp; "日")</f>
        <v>45995</v>
      </c>
      <c r="F9" s="30">
        <f t="shared" si="0"/>
        <v>45995</v>
      </c>
      <c r="G9" s="4"/>
      <c r="H9" s="4"/>
      <c r="I9" s="4">
        <v>130</v>
      </c>
      <c r="J9" s="4"/>
      <c r="K9" s="4"/>
      <c r="L9" s="4"/>
      <c r="M9" s="4"/>
      <c r="N9" s="4"/>
      <c r="O9" s="4"/>
      <c r="P9" s="4"/>
      <c r="Q9" s="4"/>
      <c r="R9" s="24"/>
      <c r="S9" s="37">
        <f t="shared" si="1"/>
        <v>130</v>
      </c>
    </row>
    <row r="10" spans="1:19" ht="17.25" customHeight="1" x14ac:dyDescent="0.15">
      <c r="B10" s="5"/>
      <c r="C10" s="8"/>
      <c r="E10" s="31">
        <f>DATEVALUE($B$3 &amp; 5 &amp; "日")</f>
        <v>45996</v>
      </c>
      <c r="F10" s="30">
        <f t="shared" si="0"/>
        <v>45996</v>
      </c>
      <c r="G10" s="4">
        <v>500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24"/>
      <c r="S10" s="37">
        <f t="shared" si="1"/>
        <v>500</v>
      </c>
    </row>
    <row r="11" spans="1:19" ht="17.25" customHeight="1" thickBot="1" x14ac:dyDescent="0.2">
      <c r="B11" s="10" t="s">
        <v>4</v>
      </c>
      <c r="C11" s="9"/>
      <c r="E11" s="31">
        <f>DATEVALUE($B$3 &amp; 6 &amp; "日")</f>
        <v>45997</v>
      </c>
      <c r="F11" s="30">
        <f t="shared" si="0"/>
        <v>45997</v>
      </c>
      <c r="G11" s="4">
        <v>1</v>
      </c>
      <c r="H11" s="4">
        <v>2</v>
      </c>
      <c r="I11" s="4">
        <v>3</v>
      </c>
      <c r="J11" s="4">
        <v>4</v>
      </c>
      <c r="K11" s="4">
        <v>5</v>
      </c>
      <c r="L11" s="4">
        <v>6</v>
      </c>
      <c r="M11" s="4">
        <v>7</v>
      </c>
      <c r="N11" s="4">
        <v>8</v>
      </c>
      <c r="O11" s="4">
        <v>9</v>
      </c>
      <c r="P11" s="4">
        <v>10</v>
      </c>
      <c r="Q11" s="4">
        <v>11</v>
      </c>
      <c r="R11" s="24">
        <v>12</v>
      </c>
      <c r="S11" s="37">
        <f t="shared" si="1"/>
        <v>78</v>
      </c>
    </row>
    <row r="12" spans="1:19" ht="17.25" customHeight="1" x14ac:dyDescent="0.15">
      <c r="B12" s="11" t="s">
        <v>9</v>
      </c>
      <c r="C12" s="12">
        <v>20000</v>
      </c>
      <c r="E12" s="31">
        <f>DATEVALUE($B$3 &amp; 7 &amp; "日")</f>
        <v>45998</v>
      </c>
      <c r="F12" s="30">
        <f t="shared" si="0"/>
        <v>45998</v>
      </c>
      <c r="G12" s="4">
        <v>1</v>
      </c>
      <c r="H12" s="4">
        <v>2</v>
      </c>
      <c r="I12" s="4">
        <v>3</v>
      </c>
      <c r="J12" s="4">
        <v>4</v>
      </c>
      <c r="K12" s="4">
        <v>5</v>
      </c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>
        <v>11</v>
      </c>
      <c r="R12" s="24">
        <v>12</v>
      </c>
      <c r="S12" s="37">
        <f t="shared" si="1"/>
        <v>78</v>
      </c>
    </row>
    <row r="13" spans="1:19" ht="17.25" customHeight="1" x14ac:dyDescent="0.15">
      <c r="B13" s="13" t="s">
        <v>11</v>
      </c>
      <c r="C13" s="14">
        <v>1012</v>
      </c>
      <c r="E13" s="31">
        <f>DATEVALUE($B$3 &amp; 8 &amp; "日")</f>
        <v>45999</v>
      </c>
      <c r="F13" s="30">
        <f t="shared" si="0"/>
        <v>45999</v>
      </c>
      <c r="G13" s="4">
        <v>1</v>
      </c>
      <c r="H13" s="4">
        <v>2</v>
      </c>
      <c r="I13" s="4">
        <v>3</v>
      </c>
      <c r="J13" s="4">
        <v>4</v>
      </c>
      <c r="K13" s="4">
        <v>5</v>
      </c>
      <c r="L13" s="4">
        <v>6</v>
      </c>
      <c r="M13" s="4">
        <v>7</v>
      </c>
      <c r="N13" s="4">
        <v>8</v>
      </c>
      <c r="O13" s="4">
        <v>9</v>
      </c>
      <c r="P13" s="4">
        <v>10</v>
      </c>
      <c r="Q13" s="4">
        <v>11</v>
      </c>
      <c r="R13" s="24">
        <v>12</v>
      </c>
      <c r="S13" s="37">
        <f t="shared" si="1"/>
        <v>78</v>
      </c>
    </row>
    <row r="14" spans="1:19" ht="17.25" customHeight="1" thickBot="1" x14ac:dyDescent="0.2">
      <c r="B14" s="16"/>
      <c r="C14" s="17"/>
      <c r="E14" s="31">
        <f>DATEVALUE($B$3 &amp; 9 &amp; "日")</f>
        <v>46000</v>
      </c>
      <c r="F14" s="30">
        <f t="shared" si="0"/>
        <v>46000</v>
      </c>
      <c r="G14" s="4">
        <v>1</v>
      </c>
      <c r="H14" s="4">
        <v>2</v>
      </c>
      <c r="I14" s="4">
        <v>3</v>
      </c>
      <c r="J14" s="4">
        <v>4</v>
      </c>
      <c r="K14" s="4">
        <v>5</v>
      </c>
      <c r="L14" s="4">
        <v>6</v>
      </c>
      <c r="M14" s="4">
        <v>7</v>
      </c>
      <c r="N14" s="4">
        <v>8</v>
      </c>
      <c r="O14" s="4">
        <v>9</v>
      </c>
      <c r="P14" s="4">
        <v>10</v>
      </c>
      <c r="Q14" s="4">
        <v>11</v>
      </c>
      <c r="R14" s="24">
        <v>12</v>
      </c>
      <c r="S14" s="37">
        <f t="shared" si="1"/>
        <v>78</v>
      </c>
    </row>
    <row r="15" spans="1:19" ht="17.25" customHeight="1" thickTop="1" thickBot="1" x14ac:dyDescent="0.2">
      <c r="B15" s="15" t="s">
        <v>2</v>
      </c>
      <c r="C15" s="35">
        <f>SUM(C12:C14)</f>
        <v>21012</v>
      </c>
      <c r="E15" s="31">
        <f>DATEVALUE($B$3 &amp; 10 &amp; "日")</f>
        <v>46001</v>
      </c>
      <c r="F15" s="30">
        <f t="shared" si="0"/>
        <v>46001</v>
      </c>
      <c r="G15" s="4">
        <v>1</v>
      </c>
      <c r="H15" s="4">
        <v>2</v>
      </c>
      <c r="I15" s="4">
        <v>3</v>
      </c>
      <c r="J15" s="4">
        <v>4</v>
      </c>
      <c r="K15" s="4">
        <v>5</v>
      </c>
      <c r="L15" s="4">
        <v>6</v>
      </c>
      <c r="M15" s="4">
        <v>7</v>
      </c>
      <c r="N15" s="4">
        <v>8</v>
      </c>
      <c r="O15" s="4">
        <v>9</v>
      </c>
      <c r="P15" s="4">
        <v>10</v>
      </c>
      <c r="Q15" s="4">
        <v>11</v>
      </c>
      <c r="R15" s="24">
        <v>12</v>
      </c>
      <c r="S15" s="37">
        <f t="shared" si="1"/>
        <v>78</v>
      </c>
    </row>
    <row r="16" spans="1:19" ht="17.25" customHeight="1" x14ac:dyDescent="0.15">
      <c r="C16" s="9"/>
      <c r="E16" s="31">
        <f>DATEVALUE($B$3 &amp; 11 &amp; "日")</f>
        <v>46002</v>
      </c>
      <c r="F16" s="30">
        <f t="shared" si="0"/>
        <v>46002</v>
      </c>
      <c r="G16" s="4">
        <v>1</v>
      </c>
      <c r="H16" s="4">
        <v>2</v>
      </c>
      <c r="I16" s="4">
        <v>3</v>
      </c>
      <c r="J16" s="4">
        <v>4</v>
      </c>
      <c r="K16" s="4">
        <v>5</v>
      </c>
      <c r="L16" s="4">
        <v>6</v>
      </c>
      <c r="M16" s="4">
        <v>7</v>
      </c>
      <c r="N16" s="4">
        <v>8</v>
      </c>
      <c r="O16" s="4">
        <v>9</v>
      </c>
      <c r="P16" s="4">
        <v>10</v>
      </c>
      <c r="Q16" s="4">
        <v>11</v>
      </c>
      <c r="R16" s="24">
        <v>12</v>
      </c>
      <c r="S16" s="37">
        <f t="shared" si="1"/>
        <v>78</v>
      </c>
    </row>
    <row r="17" spans="2:19" ht="17.25" customHeight="1" thickBot="1" x14ac:dyDescent="0.2">
      <c r="B17" s="10" t="s">
        <v>3</v>
      </c>
      <c r="C17" s="9"/>
      <c r="E17" s="31">
        <f>DATEVALUE($B$3 &amp; 12 &amp; "日")</f>
        <v>46003</v>
      </c>
      <c r="F17" s="30">
        <f t="shared" si="0"/>
        <v>46003</v>
      </c>
      <c r="G17" s="4">
        <v>1</v>
      </c>
      <c r="H17" s="4">
        <v>2</v>
      </c>
      <c r="I17" s="4">
        <v>3</v>
      </c>
      <c r="J17" s="4">
        <v>4</v>
      </c>
      <c r="K17" s="4">
        <v>5</v>
      </c>
      <c r="L17" s="4">
        <v>6</v>
      </c>
      <c r="M17" s="4">
        <v>7</v>
      </c>
      <c r="N17" s="4">
        <v>8</v>
      </c>
      <c r="O17" s="4">
        <v>9</v>
      </c>
      <c r="P17" s="4">
        <v>10</v>
      </c>
      <c r="Q17" s="4">
        <v>11</v>
      </c>
      <c r="R17" s="24">
        <v>12</v>
      </c>
      <c r="S17" s="37">
        <f t="shared" si="1"/>
        <v>78</v>
      </c>
    </row>
    <row r="18" spans="2:19" ht="17.25" customHeight="1" x14ac:dyDescent="0.15">
      <c r="B18" s="11" t="s">
        <v>10</v>
      </c>
      <c r="C18" s="12">
        <v>65000</v>
      </c>
      <c r="E18" s="31">
        <f>DATEVALUE($B$3 &amp; 13 &amp; "日")</f>
        <v>46004</v>
      </c>
      <c r="F18" s="30">
        <f t="shared" si="0"/>
        <v>46004</v>
      </c>
      <c r="G18" s="4">
        <v>1</v>
      </c>
      <c r="H18" s="4">
        <v>2</v>
      </c>
      <c r="I18" s="4">
        <v>3</v>
      </c>
      <c r="J18" s="4">
        <v>4</v>
      </c>
      <c r="K18" s="4">
        <v>5</v>
      </c>
      <c r="L18" s="4">
        <v>6</v>
      </c>
      <c r="M18" s="4">
        <v>7</v>
      </c>
      <c r="N18" s="4">
        <v>8</v>
      </c>
      <c r="O18" s="4">
        <v>9</v>
      </c>
      <c r="P18" s="4">
        <v>10</v>
      </c>
      <c r="Q18" s="4">
        <v>11</v>
      </c>
      <c r="R18" s="24">
        <v>12</v>
      </c>
      <c r="S18" s="37">
        <f t="shared" si="1"/>
        <v>78</v>
      </c>
    </row>
    <row r="19" spans="2:19" ht="17.25" customHeight="1" x14ac:dyDescent="0.15">
      <c r="B19" s="13" t="s">
        <v>12</v>
      </c>
      <c r="C19" s="14">
        <v>8000</v>
      </c>
      <c r="E19" s="31">
        <f>DATEVALUE($B$3 &amp; 14 &amp; "日")</f>
        <v>46005</v>
      </c>
      <c r="F19" s="30">
        <f t="shared" si="0"/>
        <v>46005</v>
      </c>
      <c r="G19" s="4">
        <v>1</v>
      </c>
      <c r="H19" s="4">
        <v>2</v>
      </c>
      <c r="I19" s="4">
        <v>3</v>
      </c>
      <c r="J19" s="4">
        <v>4</v>
      </c>
      <c r="K19" s="4">
        <v>5</v>
      </c>
      <c r="L19" s="4">
        <v>6</v>
      </c>
      <c r="M19" s="4">
        <v>7</v>
      </c>
      <c r="N19" s="4">
        <v>8</v>
      </c>
      <c r="O19" s="4">
        <v>9</v>
      </c>
      <c r="P19" s="4">
        <v>10</v>
      </c>
      <c r="Q19" s="4">
        <v>11</v>
      </c>
      <c r="R19" s="24">
        <v>12</v>
      </c>
      <c r="S19" s="37">
        <f t="shared" si="1"/>
        <v>78</v>
      </c>
    </row>
    <row r="20" spans="2:19" ht="17.25" customHeight="1" x14ac:dyDescent="0.15">
      <c r="B20" s="13" t="s">
        <v>43</v>
      </c>
      <c r="C20" s="14">
        <v>112</v>
      </c>
      <c r="E20" s="31">
        <f>DATEVALUE($B$3 &amp; 15 &amp; "日")</f>
        <v>46006</v>
      </c>
      <c r="F20" s="30">
        <f t="shared" si="0"/>
        <v>46006</v>
      </c>
      <c r="G20" s="4">
        <v>1</v>
      </c>
      <c r="H20" s="4">
        <v>2</v>
      </c>
      <c r="I20" s="4">
        <v>3</v>
      </c>
      <c r="J20" s="4">
        <v>4</v>
      </c>
      <c r="K20" s="4">
        <v>5</v>
      </c>
      <c r="L20" s="4">
        <v>6</v>
      </c>
      <c r="M20" s="4">
        <v>7</v>
      </c>
      <c r="N20" s="4">
        <v>8</v>
      </c>
      <c r="O20" s="4">
        <v>9</v>
      </c>
      <c r="P20" s="4">
        <v>10</v>
      </c>
      <c r="Q20" s="4">
        <v>11</v>
      </c>
      <c r="R20" s="24">
        <v>12</v>
      </c>
      <c r="S20" s="37">
        <f t="shared" si="1"/>
        <v>78</v>
      </c>
    </row>
    <row r="21" spans="2:19" ht="17.25" customHeight="1" x14ac:dyDescent="0.15">
      <c r="B21" s="13"/>
      <c r="C21" s="14"/>
      <c r="E21" s="31">
        <f>DATEVALUE($B$3 &amp;16 &amp; "日")</f>
        <v>46007</v>
      </c>
      <c r="F21" s="30">
        <f t="shared" si="0"/>
        <v>46007</v>
      </c>
      <c r="G21" s="4">
        <v>1</v>
      </c>
      <c r="H21" s="4">
        <v>2</v>
      </c>
      <c r="I21" s="4">
        <v>3</v>
      </c>
      <c r="J21" s="4">
        <v>4</v>
      </c>
      <c r="K21" s="4">
        <v>5</v>
      </c>
      <c r="L21" s="4">
        <v>6</v>
      </c>
      <c r="M21" s="4">
        <v>7</v>
      </c>
      <c r="N21" s="4">
        <v>8</v>
      </c>
      <c r="O21" s="4">
        <v>9</v>
      </c>
      <c r="P21" s="4">
        <v>10</v>
      </c>
      <c r="Q21" s="4">
        <v>11</v>
      </c>
      <c r="R21" s="24">
        <v>12</v>
      </c>
      <c r="S21" s="37">
        <f t="shared" si="1"/>
        <v>78</v>
      </c>
    </row>
    <row r="22" spans="2:19" ht="17.25" customHeight="1" x14ac:dyDescent="0.15">
      <c r="B22" s="13"/>
      <c r="C22" s="14"/>
      <c r="E22" s="31">
        <f>DATEVALUE($B$3 &amp;17 &amp; "日")</f>
        <v>46008</v>
      </c>
      <c r="F22" s="30">
        <f t="shared" si="0"/>
        <v>46008</v>
      </c>
      <c r="G22" s="4">
        <v>1</v>
      </c>
      <c r="H22" s="4">
        <v>2</v>
      </c>
      <c r="I22" s="4">
        <v>3</v>
      </c>
      <c r="J22" s="4">
        <v>4</v>
      </c>
      <c r="K22" s="4">
        <v>5</v>
      </c>
      <c r="L22" s="4">
        <v>6</v>
      </c>
      <c r="M22" s="4">
        <v>7</v>
      </c>
      <c r="N22" s="4">
        <v>8</v>
      </c>
      <c r="O22" s="4">
        <v>9</v>
      </c>
      <c r="P22" s="4">
        <v>10</v>
      </c>
      <c r="Q22" s="4">
        <v>11</v>
      </c>
      <c r="R22" s="24">
        <v>12</v>
      </c>
      <c r="S22" s="37">
        <f t="shared" si="1"/>
        <v>78</v>
      </c>
    </row>
    <row r="23" spans="2:19" ht="17.25" customHeight="1" x14ac:dyDescent="0.15">
      <c r="B23" s="13"/>
      <c r="C23" s="14"/>
      <c r="E23" s="31">
        <f>DATEVALUE($B$3 &amp; 18 &amp; "日")</f>
        <v>46009</v>
      </c>
      <c r="F23" s="30">
        <f t="shared" si="0"/>
        <v>46009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24"/>
      <c r="S23" s="37">
        <f t="shared" si="1"/>
        <v>0</v>
      </c>
    </row>
    <row r="24" spans="2:19" ht="17.25" customHeight="1" x14ac:dyDescent="0.15">
      <c r="B24" s="13"/>
      <c r="C24" s="14"/>
      <c r="E24" s="31">
        <f>DATEVALUE($B$3 &amp; 19 &amp; "日")</f>
        <v>46010</v>
      </c>
      <c r="F24" s="30">
        <f t="shared" si="0"/>
        <v>46010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24"/>
      <c r="S24" s="37">
        <f t="shared" si="1"/>
        <v>0</v>
      </c>
    </row>
    <row r="25" spans="2:19" ht="17.25" customHeight="1" x14ac:dyDescent="0.15">
      <c r="B25" s="13"/>
      <c r="C25" s="14"/>
      <c r="E25" s="31">
        <f>DATEVALUE($B$3 &amp; 20 &amp; "日")</f>
        <v>46011</v>
      </c>
      <c r="F25" s="30">
        <f t="shared" si="0"/>
        <v>46011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24"/>
      <c r="S25" s="37">
        <f t="shared" si="1"/>
        <v>0</v>
      </c>
    </row>
    <row r="26" spans="2:19" ht="17.25" customHeight="1" x14ac:dyDescent="0.15">
      <c r="B26" s="13"/>
      <c r="C26" s="14"/>
      <c r="E26" s="31">
        <f>DATEVALUE($B$3 &amp; 21 &amp; "日")</f>
        <v>46012</v>
      </c>
      <c r="F26" s="30">
        <f t="shared" si="0"/>
        <v>46012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24"/>
      <c r="S26" s="37">
        <f t="shared" si="1"/>
        <v>0</v>
      </c>
    </row>
    <row r="27" spans="2:19" ht="17.25" customHeight="1" x14ac:dyDescent="0.15">
      <c r="B27" s="13"/>
      <c r="C27" s="14"/>
      <c r="E27" s="31">
        <f>DATEVALUE($B$3 &amp; 22 &amp; "日")</f>
        <v>46013</v>
      </c>
      <c r="F27" s="30">
        <f t="shared" si="0"/>
        <v>46013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24"/>
      <c r="S27" s="37">
        <f t="shared" si="1"/>
        <v>0</v>
      </c>
    </row>
    <row r="28" spans="2:19" ht="17.25" customHeight="1" x14ac:dyDescent="0.15">
      <c r="B28" s="13"/>
      <c r="C28" s="14"/>
      <c r="E28" s="31">
        <f>DATEVALUE($B$3 &amp; 23 &amp; "日")</f>
        <v>46014</v>
      </c>
      <c r="F28" s="30">
        <f t="shared" si="0"/>
        <v>46014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24"/>
      <c r="S28" s="37">
        <f t="shared" si="1"/>
        <v>0</v>
      </c>
    </row>
    <row r="29" spans="2:19" ht="17.25" customHeight="1" x14ac:dyDescent="0.15">
      <c r="B29" s="13"/>
      <c r="C29" s="14"/>
      <c r="E29" s="31">
        <f>DATEVALUE($B$3 &amp; 24 &amp; "日")</f>
        <v>46015</v>
      </c>
      <c r="F29" s="30">
        <f t="shared" si="0"/>
        <v>46015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24"/>
      <c r="S29" s="37">
        <f t="shared" si="1"/>
        <v>0</v>
      </c>
    </row>
    <row r="30" spans="2:19" ht="17.25" customHeight="1" thickBot="1" x14ac:dyDescent="0.2">
      <c r="B30" s="16"/>
      <c r="C30" s="17"/>
      <c r="E30" s="31">
        <f>DATEVALUE($B$3 &amp; 25 &amp; "日")</f>
        <v>46016</v>
      </c>
      <c r="F30" s="30">
        <f t="shared" si="0"/>
        <v>46016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24"/>
      <c r="S30" s="37">
        <f t="shared" si="1"/>
        <v>0</v>
      </c>
    </row>
    <row r="31" spans="2:19" ht="17.25" customHeight="1" thickTop="1" thickBot="1" x14ac:dyDescent="0.2">
      <c r="B31" s="15" t="s">
        <v>2</v>
      </c>
      <c r="C31" s="35">
        <f>SUM(C18:C30)</f>
        <v>73112</v>
      </c>
      <c r="E31" s="31">
        <f>DATEVALUE($B$3 &amp; 26 &amp; "日")</f>
        <v>46017</v>
      </c>
      <c r="F31" s="30">
        <f t="shared" si="0"/>
        <v>46017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24"/>
      <c r="S31" s="37">
        <f t="shared" si="1"/>
        <v>0</v>
      </c>
    </row>
    <row r="32" spans="2:19" ht="17.25" customHeight="1" x14ac:dyDescent="0.15">
      <c r="C32" s="9"/>
      <c r="E32" s="31">
        <f>DATEVALUE($B$3 &amp; 27 &amp; "日")</f>
        <v>46018</v>
      </c>
      <c r="F32" s="30">
        <f t="shared" si="0"/>
        <v>46018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24"/>
      <c r="S32" s="37">
        <f t="shared" si="1"/>
        <v>0</v>
      </c>
    </row>
    <row r="33" spans="2:19" ht="17.25" customHeight="1" thickBot="1" x14ac:dyDescent="0.2">
      <c r="B33" s="10" t="s">
        <v>5</v>
      </c>
      <c r="C33" s="9"/>
      <c r="E33" s="31">
        <f>DATEVALUE($B$3 &amp; 28 &amp; "日")</f>
        <v>46019</v>
      </c>
      <c r="F33" s="30">
        <f t="shared" si="0"/>
        <v>46019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24"/>
      <c r="S33" s="37">
        <f t="shared" si="1"/>
        <v>0</v>
      </c>
    </row>
    <row r="34" spans="2:19" ht="17.25" customHeight="1" x14ac:dyDescent="0.15">
      <c r="B34" s="11" t="s">
        <v>1</v>
      </c>
      <c r="C34" s="32">
        <f>C9</f>
        <v>310012</v>
      </c>
      <c r="E34" s="31">
        <f>DATEVALUE($B$3 &amp; 29 &amp; "日")</f>
        <v>46020</v>
      </c>
      <c r="F34" s="30">
        <f t="shared" si="0"/>
        <v>46020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24"/>
      <c r="S34" s="37">
        <f t="shared" si="1"/>
        <v>0</v>
      </c>
    </row>
    <row r="35" spans="2:19" ht="17.25" customHeight="1" x14ac:dyDescent="0.15">
      <c r="B35" s="13" t="s">
        <v>4</v>
      </c>
      <c r="C35" s="33">
        <f>C15</f>
        <v>21012</v>
      </c>
      <c r="E35" s="31">
        <f>DATEVALUE($B$3 &amp; 30 &amp; "日")</f>
        <v>46021</v>
      </c>
      <c r="F35" s="30">
        <f t="shared" si="0"/>
        <v>46021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24"/>
      <c r="S35" s="37">
        <f t="shared" si="1"/>
        <v>0</v>
      </c>
    </row>
    <row r="36" spans="2:19" ht="17.25" customHeight="1" thickBot="1" x14ac:dyDescent="0.2">
      <c r="B36" s="16" t="s">
        <v>6</v>
      </c>
      <c r="C36" s="34">
        <f>S37</f>
        <v>7878</v>
      </c>
      <c r="E36" s="31">
        <f>DATEVALUE($B$3 &amp; 31 &amp; "日")</f>
        <v>46022</v>
      </c>
      <c r="F36" s="30">
        <f t="shared" si="0"/>
        <v>46022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6"/>
      <c r="S36" s="42">
        <f t="shared" si="1"/>
        <v>0</v>
      </c>
    </row>
    <row r="37" spans="2:19" ht="17.25" customHeight="1" thickTop="1" thickBot="1" x14ac:dyDescent="0.2">
      <c r="B37" s="15" t="s">
        <v>7</v>
      </c>
      <c r="C37" s="35">
        <f>SUM(C34:C36)</f>
        <v>338902</v>
      </c>
      <c r="E37" s="38" t="s">
        <v>2</v>
      </c>
      <c r="F37" s="39"/>
      <c r="G37" s="36">
        <f>SUM(G6:G36)</f>
        <v>3692</v>
      </c>
      <c r="H37" s="36">
        <f t="shared" ref="H37:R37" si="2">SUM(H6:H36)</f>
        <v>3024</v>
      </c>
      <c r="I37" s="36">
        <f t="shared" si="2"/>
        <v>286</v>
      </c>
      <c r="J37" s="36">
        <f t="shared" si="2"/>
        <v>60</v>
      </c>
      <c r="K37" s="36">
        <f t="shared" si="2"/>
        <v>60</v>
      </c>
      <c r="L37" s="36">
        <f t="shared" si="2"/>
        <v>72</v>
      </c>
      <c r="M37" s="36">
        <f t="shared" si="2"/>
        <v>84</v>
      </c>
      <c r="N37" s="36">
        <f t="shared" si="2"/>
        <v>96</v>
      </c>
      <c r="O37" s="36">
        <f t="shared" si="2"/>
        <v>108</v>
      </c>
      <c r="P37" s="36">
        <f t="shared" si="2"/>
        <v>120</v>
      </c>
      <c r="Q37" s="36">
        <f t="shared" si="2"/>
        <v>132</v>
      </c>
      <c r="R37" s="40">
        <f t="shared" si="2"/>
        <v>144</v>
      </c>
      <c r="S37" s="41">
        <f t="shared" si="1"/>
        <v>7878</v>
      </c>
    </row>
  </sheetData>
  <mergeCells count="3">
    <mergeCell ref="B3:C3"/>
    <mergeCell ref="E5:F5"/>
    <mergeCell ref="E37:F37"/>
  </mergeCells>
  <phoneticPr fontId="1"/>
  <conditionalFormatting sqref="S6:S37">
    <cfRule type="cellIs" dxfId="3" priority="4" operator="equal">
      <formula>0</formula>
    </cfRule>
  </conditionalFormatting>
  <conditionalFormatting sqref="G37:R37">
    <cfRule type="cellIs" dxfId="2" priority="3" operator="equal">
      <formula>0</formula>
    </cfRule>
  </conditionalFormatting>
  <conditionalFormatting sqref="F6:F36">
    <cfRule type="expression" dxfId="1" priority="1">
      <formula>WEEKDAY(E6)=1</formula>
    </cfRule>
    <cfRule type="expression" dxfId="0" priority="2">
      <formula>WEEKDAY(E6)=7</formula>
    </cfRule>
  </conditionalFormatting>
  <hyperlinks>
    <hyperlink ref="A1" r:id="rId1" xr:uid="{D83C1BAE-0ACB-44E8-BB51-2D8ADE1AFF05}"/>
  </hyperlinks>
  <printOptions horizontalCentered="1"/>
  <pageMargins left="0.19685039370078741" right="0.19685039370078741" top="0.39370078740157483" bottom="0.22" header="0.31496062992125984" footer="0.15748031496062992"/>
  <pageSetup paperSize="9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BEB2A-AAF1-4A17-834F-0DF61D95EBAE}">
  <dimension ref="A1:O25"/>
  <sheetViews>
    <sheetView showGridLines="0" workbookViewId="0"/>
  </sheetViews>
  <sheetFormatPr defaultRowHeight="13.5" x14ac:dyDescent="0.15"/>
  <cols>
    <col min="3" max="14" width="9.875" customWidth="1"/>
    <col min="15" max="15" width="12" customWidth="1"/>
  </cols>
  <sheetData>
    <row r="1" spans="1:15" s="2" customFormat="1" ht="15.75" x14ac:dyDescent="0.15">
      <c r="A1" s="1" t="s">
        <v>0</v>
      </c>
    </row>
    <row r="3" spans="1:15" ht="21.75" thickBot="1" x14ac:dyDescent="0.2">
      <c r="B3" s="6" t="s">
        <v>44</v>
      </c>
      <c r="C3" s="6"/>
      <c r="D3" s="6"/>
    </row>
    <row r="4" spans="1:15" ht="17.25" customHeight="1" x14ac:dyDescent="0.15">
      <c r="B4" s="47"/>
      <c r="C4" s="21" t="s">
        <v>30</v>
      </c>
      <c r="D4" s="21" t="s">
        <v>31</v>
      </c>
      <c r="E4" s="21" t="s">
        <v>32</v>
      </c>
      <c r="F4" s="21" t="s">
        <v>33</v>
      </c>
      <c r="G4" s="21" t="s">
        <v>34</v>
      </c>
      <c r="H4" s="21" t="s">
        <v>35</v>
      </c>
      <c r="I4" s="21" t="s">
        <v>36</v>
      </c>
      <c r="J4" s="21" t="s">
        <v>37</v>
      </c>
      <c r="K4" s="21" t="s">
        <v>38</v>
      </c>
      <c r="L4" s="21" t="s">
        <v>39</v>
      </c>
      <c r="M4" s="21" t="s">
        <v>40</v>
      </c>
      <c r="N4" s="51" t="s">
        <v>41</v>
      </c>
      <c r="O4" s="55" t="s">
        <v>2</v>
      </c>
    </row>
    <row r="5" spans="1:15" ht="17.25" customHeight="1" x14ac:dyDescent="0.15">
      <c r="B5" s="45" t="s">
        <v>1</v>
      </c>
      <c r="C5" s="7">
        <f>'1月'!C9</f>
        <v>310001</v>
      </c>
      <c r="D5" s="7">
        <f>'2月'!C9</f>
        <v>310002</v>
      </c>
      <c r="E5" s="7">
        <f>'3月'!C9</f>
        <v>310003</v>
      </c>
      <c r="F5" s="7">
        <f>'4月'!C9</f>
        <v>310004</v>
      </c>
      <c r="G5" s="7">
        <f>'5月'!C9</f>
        <v>310005</v>
      </c>
      <c r="H5" s="7">
        <f>'6月'!C9</f>
        <v>310006</v>
      </c>
      <c r="I5" s="7">
        <f>'7月'!C9</f>
        <v>310007</v>
      </c>
      <c r="J5" s="7">
        <f>'8月'!C9</f>
        <v>310008</v>
      </c>
      <c r="K5" s="7">
        <f>'9月'!C9</f>
        <v>310009</v>
      </c>
      <c r="L5" s="7">
        <f>'10月'!C9</f>
        <v>310010</v>
      </c>
      <c r="M5" s="7">
        <f>'11月'!C9</f>
        <v>310011</v>
      </c>
      <c r="N5" s="52">
        <f>'12月'!C9</f>
        <v>310012</v>
      </c>
      <c r="O5" s="56">
        <f>SUM(C5:N5)</f>
        <v>3720078</v>
      </c>
    </row>
    <row r="6" spans="1:15" ht="17.25" customHeight="1" x14ac:dyDescent="0.15">
      <c r="B6" s="45" t="s">
        <v>4</v>
      </c>
      <c r="C6" s="7">
        <f>'1月'!C15</f>
        <v>21001</v>
      </c>
      <c r="D6" s="7">
        <f>'2月'!C15</f>
        <v>21002</v>
      </c>
      <c r="E6" s="7">
        <f>'3月'!C15</f>
        <v>21003</v>
      </c>
      <c r="F6" s="7">
        <f>'4月'!C15</f>
        <v>21004</v>
      </c>
      <c r="G6" s="7">
        <f>'5月'!C15</f>
        <v>21005</v>
      </c>
      <c r="H6" s="7">
        <f>'6月'!C15</f>
        <v>21006</v>
      </c>
      <c r="I6" s="7">
        <f>'7月'!C15</f>
        <v>21007</v>
      </c>
      <c r="J6" s="7">
        <f>'8月'!C15</f>
        <v>21008</v>
      </c>
      <c r="K6" s="7">
        <f>'9月'!C15</f>
        <v>21009</v>
      </c>
      <c r="L6" s="7">
        <f>'10月'!C15</f>
        <v>21010</v>
      </c>
      <c r="M6" s="7">
        <f>'11月'!C15</f>
        <v>21011</v>
      </c>
      <c r="N6" s="52">
        <f>'12月'!C15</f>
        <v>21012</v>
      </c>
      <c r="O6" s="56">
        <f>SUM(C6:N6)</f>
        <v>252078</v>
      </c>
    </row>
    <row r="7" spans="1:15" ht="15.75" x14ac:dyDescent="0.15">
      <c r="B7" s="4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7"/>
    </row>
    <row r="8" spans="1:15" ht="17.25" customHeight="1" x14ac:dyDescent="0.15">
      <c r="B8" s="45" t="s">
        <v>29</v>
      </c>
      <c r="C8" s="7">
        <f>'1月'!C31</f>
        <v>73101</v>
      </c>
      <c r="D8" s="7">
        <f>'2月'!C31</f>
        <v>73102</v>
      </c>
      <c r="E8" s="7">
        <f>'3月'!C31</f>
        <v>73103</v>
      </c>
      <c r="F8" s="7">
        <f>'4月'!C31</f>
        <v>73104</v>
      </c>
      <c r="G8" s="7">
        <f>'5月'!C31</f>
        <v>73105</v>
      </c>
      <c r="H8" s="7">
        <f>'6月'!C31</f>
        <v>73106</v>
      </c>
      <c r="I8" s="7">
        <f>'7月'!C31</f>
        <v>73107</v>
      </c>
      <c r="J8" s="7">
        <f>'8月'!C31</f>
        <v>73108</v>
      </c>
      <c r="K8" s="7">
        <f>'9月'!C31</f>
        <v>73109</v>
      </c>
      <c r="L8" s="7">
        <f>'10月'!C31</f>
        <v>73110</v>
      </c>
      <c r="M8" s="7">
        <f>'11月'!C31</f>
        <v>73111</v>
      </c>
      <c r="N8" s="52">
        <f>'12月'!C31</f>
        <v>73112</v>
      </c>
      <c r="O8" s="56">
        <f>SUM(C8:N8)</f>
        <v>877278</v>
      </c>
    </row>
    <row r="9" spans="1:15" ht="15.75" x14ac:dyDescent="0.15">
      <c r="B9" s="4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7"/>
    </row>
    <row r="10" spans="1:15" ht="17.25" customHeight="1" x14ac:dyDescent="0.15">
      <c r="B10" s="45" t="str">
        <f>'1月'!G5</f>
        <v>食費</v>
      </c>
      <c r="C10" s="7">
        <f>'1月'!G37</f>
        <v>3681</v>
      </c>
      <c r="D10" s="7">
        <f>'2月'!G37</f>
        <v>3682</v>
      </c>
      <c r="E10" s="7">
        <f>'3月'!G37</f>
        <v>3683</v>
      </c>
      <c r="F10" s="7">
        <f>'4月'!G37</f>
        <v>3684</v>
      </c>
      <c r="G10" s="7">
        <f>'5月'!G37</f>
        <v>3685</v>
      </c>
      <c r="H10" s="7">
        <f>'6月'!G37</f>
        <v>3686</v>
      </c>
      <c r="I10" s="7">
        <f>'7月'!G37</f>
        <v>3687</v>
      </c>
      <c r="J10" s="7">
        <f>'8月'!G37</f>
        <v>3688</v>
      </c>
      <c r="K10" s="7">
        <f>'9月'!G37</f>
        <v>3689</v>
      </c>
      <c r="L10" s="7">
        <f>'10月'!G37</f>
        <v>3690</v>
      </c>
      <c r="M10" s="7">
        <f>'11月'!G37</f>
        <v>3691</v>
      </c>
      <c r="N10" s="52">
        <f>'12月'!G37</f>
        <v>3692</v>
      </c>
      <c r="O10" s="56">
        <f>SUM(C10:N10)</f>
        <v>44238</v>
      </c>
    </row>
    <row r="11" spans="1:15" ht="17.25" customHeight="1" x14ac:dyDescent="0.15">
      <c r="B11" s="45" t="str">
        <f>'1月'!H5</f>
        <v>日用品</v>
      </c>
      <c r="C11" s="7">
        <f>'1月'!H37</f>
        <v>3002</v>
      </c>
      <c r="D11" s="7">
        <f>'2月'!H37</f>
        <v>3004</v>
      </c>
      <c r="E11" s="7">
        <f>'3月'!H37</f>
        <v>3006</v>
      </c>
      <c r="F11" s="7">
        <f>'4月'!H37</f>
        <v>3008</v>
      </c>
      <c r="G11" s="7">
        <f>'5月'!H37</f>
        <v>3010</v>
      </c>
      <c r="H11" s="7">
        <f>'6月'!H37</f>
        <v>3012</v>
      </c>
      <c r="I11" s="7">
        <f>'7月'!H37</f>
        <v>3014</v>
      </c>
      <c r="J11" s="7">
        <f>'8月'!H37</f>
        <v>3016</v>
      </c>
      <c r="K11" s="7">
        <f>'9月'!H37</f>
        <v>3018</v>
      </c>
      <c r="L11" s="7">
        <f>'10月'!H37</f>
        <v>3020</v>
      </c>
      <c r="M11" s="7">
        <f>'11月'!H37</f>
        <v>3022</v>
      </c>
      <c r="N11" s="52">
        <f>'12月'!H37</f>
        <v>3024</v>
      </c>
      <c r="O11" s="56">
        <f>SUM(C11:N11)</f>
        <v>36156</v>
      </c>
    </row>
    <row r="12" spans="1:15" ht="17.25" customHeight="1" x14ac:dyDescent="0.15">
      <c r="B12" s="45" t="str">
        <f>'1月'!I5</f>
        <v>交通費</v>
      </c>
      <c r="C12" s="7">
        <f>'1月'!I37</f>
        <v>253</v>
      </c>
      <c r="D12" s="7">
        <f>'2月'!I37</f>
        <v>256</v>
      </c>
      <c r="E12" s="7">
        <f>'3月'!I37</f>
        <v>259</v>
      </c>
      <c r="F12" s="7">
        <f>'4月'!I37</f>
        <v>262</v>
      </c>
      <c r="G12" s="7">
        <f>'5月'!I37</f>
        <v>265</v>
      </c>
      <c r="H12" s="7">
        <f>'6月'!I37</f>
        <v>268</v>
      </c>
      <c r="I12" s="7">
        <f>'7月'!I37</f>
        <v>271</v>
      </c>
      <c r="J12" s="7">
        <f>'8月'!I37</f>
        <v>274</v>
      </c>
      <c r="K12" s="7">
        <f>'9月'!I37</f>
        <v>277</v>
      </c>
      <c r="L12" s="7">
        <f>'10月'!I37</f>
        <v>280</v>
      </c>
      <c r="M12" s="7">
        <f>'11月'!I37</f>
        <v>283</v>
      </c>
      <c r="N12" s="52">
        <f>'12月'!I37</f>
        <v>286</v>
      </c>
      <c r="O12" s="56">
        <f>SUM(C12:N12)</f>
        <v>3234</v>
      </c>
    </row>
    <row r="13" spans="1:15" ht="17.25" customHeight="1" x14ac:dyDescent="0.15">
      <c r="B13" s="45" t="str">
        <f>'1月'!J5</f>
        <v>項目4</v>
      </c>
      <c r="C13" s="7">
        <f>'1月'!J37</f>
        <v>4</v>
      </c>
      <c r="D13" s="7">
        <f>'2月'!J37</f>
        <v>10</v>
      </c>
      <c r="E13" s="7">
        <f>'3月'!J37</f>
        <v>15</v>
      </c>
      <c r="F13" s="7">
        <f>'4月'!J37</f>
        <v>20</v>
      </c>
      <c r="G13" s="7">
        <f>'5月'!J37</f>
        <v>25</v>
      </c>
      <c r="H13" s="7">
        <f>'6月'!J37</f>
        <v>30</v>
      </c>
      <c r="I13" s="7">
        <f>'7月'!J37</f>
        <v>35</v>
      </c>
      <c r="J13" s="7">
        <f>'8月'!J37</f>
        <v>40</v>
      </c>
      <c r="K13" s="7">
        <f>'9月'!J37</f>
        <v>45</v>
      </c>
      <c r="L13" s="7">
        <f>'10月'!J37</f>
        <v>50</v>
      </c>
      <c r="M13" s="7">
        <f>'11月'!J37</f>
        <v>55</v>
      </c>
      <c r="N13" s="52">
        <f>'12月'!J37</f>
        <v>60</v>
      </c>
      <c r="O13" s="56">
        <f>SUM(C13:N13)</f>
        <v>389</v>
      </c>
    </row>
    <row r="14" spans="1:15" ht="17.25" customHeight="1" x14ac:dyDescent="0.15">
      <c r="B14" s="45" t="str">
        <f>'1月'!K5</f>
        <v>項目5</v>
      </c>
      <c r="C14" s="7">
        <f>'1月'!K37</f>
        <v>5</v>
      </c>
      <c r="D14" s="7">
        <f>'2月'!K37</f>
        <v>10</v>
      </c>
      <c r="E14" s="7">
        <f>'3月'!K37</f>
        <v>15</v>
      </c>
      <c r="F14" s="7">
        <f>'4月'!K37</f>
        <v>20</v>
      </c>
      <c r="G14" s="7">
        <f>'5月'!K37</f>
        <v>25</v>
      </c>
      <c r="H14" s="7">
        <f>'6月'!K37</f>
        <v>30</v>
      </c>
      <c r="I14" s="7">
        <f>'7月'!K37</f>
        <v>35</v>
      </c>
      <c r="J14" s="7">
        <f>'8月'!K37</f>
        <v>40</v>
      </c>
      <c r="K14" s="7">
        <f>'9月'!K37</f>
        <v>45</v>
      </c>
      <c r="L14" s="7">
        <f>'10月'!K37</f>
        <v>50</v>
      </c>
      <c r="M14" s="7">
        <f>'11月'!K37</f>
        <v>55</v>
      </c>
      <c r="N14" s="52">
        <f>'12月'!K37</f>
        <v>60</v>
      </c>
      <c r="O14" s="56">
        <f>SUM(C14:N14)</f>
        <v>390</v>
      </c>
    </row>
    <row r="15" spans="1:15" ht="17.25" customHeight="1" x14ac:dyDescent="0.15">
      <c r="B15" s="45" t="str">
        <f>'1月'!L5</f>
        <v>項目6</v>
      </c>
      <c r="C15" s="7">
        <f>'1月'!L37</f>
        <v>6</v>
      </c>
      <c r="D15" s="7">
        <f>'2月'!L37</f>
        <v>12</v>
      </c>
      <c r="E15" s="7">
        <f>'3月'!L37</f>
        <v>18</v>
      </c>
      <c r="F15" s="7">
        <f>'4月'!L37</f>
        <v>24</v>
      </c>
      <c r="G15" s="7">
        <f>'5月'!L37</f>
        <v>30</v>
      </c>
      <c r="H15" s="7">
        <f>'6月'!L37</f>
        <v>36</v>
      </c>
      <c r="I15" s="7">
        <f>'7月'!L37</f>
        <v>42</v>
      </c>
      <c r="J15" s="7">
        <f>'8月'!L37</f>
        <v>48</v>
      </c>
      <c r="K15" s="7">
        <f>'9月'!L37</f>
        <v>54</v>
      </c>
      <c r="L15" s="7">
        <f>'10月'!L37</f>
        <v>60</v>
      </c>
      <c r="M15" s="7">
        <f>'11月'!L37</f>
        <v>66</v>
      </c>
      <c r="N15" s="52">
        <f>'12月'!L37</f>
        <v>72</v>
      </c>
      <c r="O15" s="56">
        <f>SUM(C15:N15)</f>
        <v>468</v>
      </c>
    </row>
    <row r="16" spans="1:15" ht="17.25" customHeight="1" x14ac:dyDescent="0.15">
      <c r="B16" s="45" t="str">
        <f>'1月'!M5</f>
        <v>項目7</v>
      </c>
      <c r="C16" s="7">
        <f>'1月'!M37</f>
        <v>7</v>
      </c>
      <c r="D16" s="7">
        <f>'2月'!M37</f>
        <v>14</v>
      </c>
      <c r="E16" s="7">
        <f>'3月'!M37</f>
        <v>21</v>
      </c>
      <c r="F16" s="7">
        <f>'4月'!M37</f>
        <v>28</v>
      </c>
      <c r="G16" s="7">
        <f>'5月'!M37</f>
        <v>35</v>
      </c>
      <c r="H16" s="7">
        <f>'6月'!M37</f>
        <v>42</v>
      </c>
      <c r="I16" s="7">
        <f>'7月'!M37</f>
        <v>49</v>
      </c>
      <c r="J16" s="7">
        <f>'8月'!M37</f>
        <v>56</v>
      </c>
      <c r="K16" s="7">
        <f>'9月'!M37</f>
        <v>63</v>
      </c>
      <c r="L16" s="7">
        <f>'10月'!M37</f>
        <v>70</v>
      </c>
      <c r="M16" s="7">
        <f>'11月'!M37</f>
        <v>77</v>
      </c>
      <c r="N16" s="52">
        <f>'12月'!M37</f>
        <v>84</v>
      </c>
      <c r="O16" s="56">
        <f>SUM(C16:N16)</f>
        <v>546</v>
      </c>
    </row>
    <row r="17" spans="2:15" ht="17.25" customHeight="1" x14ac:dyDescent="0.15">
      <c r="B17" s="45" t="str">
        <f>'1月'!N5</f>
        <v>項目8</v>
      </c>
      <c r="C17" s="7">
        <f>'1月'!N37</f>
        <v>8</v>
      </c>
      <c r="D17" s="7">
        <f>'2月'!N37</f>
        <v>16</v>
      </c>
      <c r="E17" s="7">
        <f>'3月'!N37</f>
        <v>24</v>
      </c>
      <c r="F17" s="7">
        <f>'4月'!N37</f>
        <v>32</v>
      </c>
      <c r="G17" s="7">
        <f>'5月'!N37</f>
        <v>40</v>
      </c>
      <c r="H17" s="7">
        <f>'6月'!N37</f>
        <v>48</v>
      </c>
      <c r="I17" s="7">
        <f>'7月'!N37</f>
        <v>56</v>
      </c>
      <c r="J17" s="7">
        <f>'8月'!N37</f>
        <v>64</v>
      </c>
      <c r="K17" s="7">
        <f>'9月'!N37</f>
        <v>72</v>
      </c>
      <c r="L17" s="7">
        <f>'10月'!N37</f>
        <v>80</v>
      </c>
      <c r="M17" s="7">
        <f>'11月'!N37</f>
        <v>88</v>
      </c>
      <c r="N17" s="52">
        <f>'12月'!N37</f>
        <v>96</v>
      </c>
      <c r="O17" s="56">
        <f>SUM(C17:N17)</f>
        <v>624</v>
      </c>
    </row>
    <row r="18" spans="2:15" ht="17.25" customHeight="1" x14ac:dyDescent="0.15">
      <c r="B18" s="45" t="str">
        <f>'1月'!O5</f>
        <v>項目9</v>
      </c>
      <c r="C18" s="7">
        <f>'1月'!O37</f>
        <v>9</v>
      </c>
      <c r="D18" s="7">
        <f>'2月'!O37</f>
        <v>18</v>
      </c>
      <c r="E18" s="7">
        <f>'3月'!O37</f>
        <v>27</v>
      </c>
      <c r="F18" s="7">
        <f>'4月'!O37</f>
        <v>36</v>
      </c>
      <c r="G18" s="7">
        <f>'5月'!O37</f>
        <v>45</v>
      </c>
      <c r="H18" s="7">
        <f>'6月'!O37</f>
        <v>54</v>
      </c>
      <c r="I18" s="7">
        <f>'7月'!O37</f>
        <v>63</v>
      </c>
      <c r="J18" s="7">
        <f>'8月'!O37</f>
        <v>72</v>
      </c>
      <c r="K18" s="7">
        <f>'9月'!O37</f>
        <v>81</v>
      </c>
      <c r="L18" s="7">
        <f>'10月'!O37</f>
        <v>90</v>
      </c>
      <c r="M18" s="7">
        <f>'11月'!O37</f>
        <v>99</v>
      </c>
      <c r="N18" s="52">
        <f>'12月'!O37</f>
        <v>108</v>
      </c>
      <c r="O18" s="56">
        <f>SUM(C18:N18)</f>
        <v>702</v>
      </c>
    </row>
    <row r="19" spans="2:15" ht="17.25" customHeight="1" x14ac:dyDescent="0.15">
      <c r="B19" s="45" t="str">
        <f>'1月'!P5</f>
        <v>項目10</v>
      </c>
      <c r="C19" s="7">
        <f>'1月'!P37</f>
        <v>10</v>
      </c>
      <c r="D19" s="7">
        <f>'2月'!P37</f>
        <v>20</v>
      </c>
      <c r="E19" s="7">
        <f>'3月'!P37</f>
        <v>30</v>
      </c>
      <c r="F19" s="7">
        <f>'4月'!P37</f>
        <v>40</v>
      </c>
      <c r="G19" s="7">
        <f>'5月'!P37</f>
        <v>50</v>
      </c>
      <c r="H19" s="7">
        <f>'6月'!P37</f>
        <v>60</v>
      </c>
      <c r="I19" s="7">
        <f>'7月'!P37</f>
        <v>70</v>
      </c>
      <c r="J19" s="7">
        <f>'8月'!P37</f>
        <v>80</v>
      </c>
      <c r="K19" s="7">
        <f>'9月'!P37</f>
        <v>90</v>
      </c>
      <c r="L19" s="7">
        <f>'10月'!P37</f>
        <v>100</v>
      </c>
      <c r="M19" s="7">
        <f>'11月'!P37</f>
        <v>110</v>
      </c>
      <c r="N19" s="52">
        <f>'12月'!P37</f>
        <v>120</v>
      </c>
      <c r="O19" s="56">
        <f>SUM(C19:N19)</f>
        <v>780</v>
      </c>
    </row>
    <row r="20" spans="2:15" ht="17.25" customHeight="1" x14ac:dyDescent="0.15">
      <c r="B20" s="45" t="str">
        <f>'1月'!Q5</f>
        <v>項目11</v>
      </c>
      <c r="C20" s="7">
        <f>'1月'!Q37</f>
        <v>11</v>
      </c>
      <c r="D20" s="7">
        <f>'2月'!Q37</f>
        <v>22</v>
      </c>
      <c r="E20" s="7">
        <f>'3月'!Q37</f>
        <v>33</v>
      </c>
      <c r="F20" s="7">
        <f>'4月'!Q37</f>
        <v>44</v>
      </c>
      <c r="G20" s="7">
        <f>'5月'!Q37</f>
        <v>55</v>
      </c>
      <c r="H20" s="7">
        <f>'6月'!Q37</f>
        <v>66</v>
      </c>
      <c r="I20" s="7">
        <f>'7月'!Q37</f>
        <v>77</v>
      </c>
      <c r="J20" s="7">
        <f>'8月'!Q37</f>
        <v>88</v>
      </c>
      <c r="K20" s="7">
        <f>'9月'!Q37</f>
        <v>99</v>
      </c>
      <c r="L20" s="7">
        <f>'10月'!Q37</f>
        <v>110</v>
      </c>
      <c r="M20" s="7">
        <f>'11月'!Q37</f>
        <v>121</v>
      </c>
      <c r="N20" s="52">
        <f>'12月'!Q37</f>
        <v>132</v>
      </c>
      <c r="O20" s="56">
        <f>SUM(C20:N20)</f>
        <v>858</v>
      </c>
    </row>
    <row r="21" spans="2:15" ht="17.25" customHeight="1" thickBot="1" x14ac:dyDescent="0.2">
      <c r="B21" s="48" t="str">
        <f>'1月'!R5</f>
        <v>項目12</v>
      </c>
      <c r="C21" s="49">
        <f>'1月'!R37</f>
        <v>12</v>
      </c>
      <c r="D21" s="49">
        <f>'2月'!R37</f>
        <v>24</v>
      </c>
      <c r="E21" s="49">
        <f>'3月'!R37</f>
        <v>36</v>
      </c>
      <c r="F21" s="49">
        <f>'4月'!R37</f>
        <v>48</v>
      </c>
      <c r="G21" s="49">
        <f>'5月'!R37</f>
        <v>60</v>
      </c>
      <c r="H21" s="49">
        <f>'6月'!R37</f>
        <v>72</v>
      </c>
      <c r="I21" s="49">
        <f>'7月'!R37</f>
        <v>84</v>
      </c>
      <c r="J21" s="49">
        <f>'8月'!R37</f>
        <v>96</v>
      </c>
      <c r="K21" s="49">
        <f>'9月'!R37</f>
        <v>108</v>
      </c>
      <c r="L21" s="49">
        <f>'10月'!R37</f>
        <v>120</v>
      </c>
      <c r="M21" s="49">
        <f>'11月'!R37</f>
        <v>132</v>
      </c>
      <c r="N21" s="53">
        <f>'12月'!R37</f>
        <v>144</v>
      </c>
      <c r="O21" s="58">
        <f>SUM(C21:N21)</f>
        <v>936</v>
      </c>
    </row>
    <row r="22" spans="2:15" ht="17.25" customHeight="1" thickTop="1" thickBot="1" x14ac:dyDescent="0.2">
      <c r="B22" s="50" t="s">
        <v>2</v>
      </c>
      <c r="C22" s="27">
        <f>SUM(C10:C21)</f>
        <v>7008</v>
      </c>
      <c r="D22" s="27">
        <f t="shared" ref="D22:O22" si="0">SUM(D10:D21)</f>
        <v>7088</v>
      </c>
      <c r="E22" s="27">
        <f t="shared" si="0"/>
        <v>7167</v>
      </c>
      <c r="F22" s="27">
        <f t="shared" si="0"/>
        <v>7246</v>
      </c>
      <c r="G22" s="27">
        <f t="shared" si="0"/>
        <v>7325</v>
      </c>
      <c r="H22" s="27">
        <f t="shared" si="0"/>
        <v>7404</v>
      </c>
      <c r="I22" s="27">
        <f t="shared" si="0"/>
        <v>7483</v>
      </c>
      <c r="J22" s="27">
        <f t="shared" si="0"/>
        <v>7562</v>
      </c>
      <c r="K22" s="27">
        <f t="shared" si="0"/>
        <v>7641</v>
      </c>
      <c r="L22" s="27">
        <f t="shared" si="0"/>
        <v>7720</v>
      </c>
      <c r="M22" s="27">
        <f t="shared" si="0"/>
        <v>7799</v>
      </c>
      <c r="N22" s="54">
        <f t="shared" si="0"/>
        <v>7878</v>
      </c>
      <c r="O22" s="59">
        <f t="shared" si="0"/>
        <v>89321</v>
      </c>
    </row>
    <row r="23" spans="2:15" ht="14.25" thickBot="1" x14ac:dyDescent="0.2"/>
    <row r="24" spans="2:15" ht="106.5" customHeight="1" x14ac:dyDescent="0.15">
      <c r="B24" s="60" t="s">
        <v>45</v>
      </c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2"/>
    </row>
    <row r="25" spans="2:15" ht="106.5" customHeight="1" thickBot="1" x14ac:dyDescent="0.2">
      <c r="B25" s="63"/>
      <c r="C25" s="64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6"/>
    </row>
  </sheetData>
  <mergeCells count="2">
    <mergeCell ref="C25:O25"/>
    <mergeCell ref="B24:B25"/>
  </mergeCells>
  <phoneticPr fontId="1"/>
  <hyperlinks>
    <hyperlink ref="A1" r:id="rId1" xr:uid="{F28B64F9-3BC6-4348-BDD1-CF4BACB04930}"/>
  </hyperlinks>
  <printOptions horizontalCentered="1"/>
  <pageMargins left="0.27559055118110237" right="0.23622047244094491" top="0.55118110236220474" bottom="0.31" header="0.31496062992125984" footer="0.2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2F644-C4EB-476F-BB01-E119CF3C82F2}">
  <dimension ref="A1:S37"/>
  <sheetViews>
    <sheetView showGridLines="0" workbookViewId="0"/>
  </sheetViews>
  <sheetFormatPr defaultRowHeight="15.75" x14ac:dyDescent="0.15"/>
  <cols>
    <col min="1" max="1" width="3.75" style="3" customWidth="1"/>
    <col min="2" max="2" width="7.75" style="3" customWidth="1"/>
    <col min="3" max="3" width="9" style="3"/>
    <col min="4" max="4" width="2.75" style="3" customWidth="1"/>
    <col min="5" max="6" width="4.25" style="3" customWidth="1"/>
    <col min="7" max="16384" width="9" style="3"/>
  </cols>
  <sheetData>
    <row r="1" spans="1:19" s="2" customFormat="1" x14ac:dyDescent="0.15">
      <c r="A1" s="1" t="s">
        <v>0</v>
      </c>
    </row>
    <row r="2" spans="1:19" ht="16.5" thickBot="1" x14ac:dyDescent="0.2"/>
    <row r="3" spans="1:19" ht="22.5" customHeight="1" thickBot="1" x14ac:dyDescent="0.2">
      <c r="B3" s="29" t="str">
        <f>LEFT('1月'!B3,5)  &amp; "2月"</f>
        <v>2025年2月</v>
      </c>
      <c r="C3" s="28"/>
      <c r="D3" s="6" t="s">
        <v>17</v>
      </c>
      <c r="H3" s="18" t="s">
        <v>16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</row>
    <row r="4" spans="1:19" ht="7.5" customHeight="1" thickBot="1" x14ac:dyDescent="0.2"/>
    <row r="5" spans="1:19" ht="17.25" customHeight="1" thickBot="1" x14ac:dyDescent="0.2">
      <c r="B5" s="10" t="s">
        <v>1</v>
      </c>
      <c r="E5" s="43"/>
      <c r="F5" s="44"/>
      <c r="G5" s="21" t="s">
        <v>13</v>
      </c>
      <c r="H5" s="21" t="s">
        <v>14</v>
      </c>
      <c r="I5" s="21" t="s">
        <v>15</v>
      </c>
      <c r="J5" s="21" t="s">
        <v>20</v>
      </c>
      <c r="K5" s="21" t="s">
        <v>21</v>
      </c>
      <c r="L5" s="21" t="s">
        <v>22</v>
      </c>
      <c r="M5" s="21" t="s">
        <v>23</v>
      </c>
      <c r="N5" s="21" t="s">
        <v>24</v>
      </c>
      <c r="O5" s="21" t="s">
        <v>25</v>
      </c>
      <c r="P5" s="21" t="s">
        <v>26</v>
      </c>
      <c r="Q5" s="21" t="s">
        <v>27</v>
      </c>
      <c r="R5" s="23" t="s">
        <v>28</v>
      </c>
      <c r="S5" s="22" t="s">
        <v>2</v>
      </c>
    </row>
    <row r="6" spans="1:19" ht="17.25" customHeight="1" x14ac:dyDescent="0.15">
      <c r="B6" s="11" t="s">
        <v>8</v>
      </c>
      <c r="C6" s="12">
        <v>300000</v>
      </c>
      <c r="E6" s="31">
        <f>DATEVALUE($B$3 &amp; 1 &amp; "日")</f>
        <v>45689</v>
      </c>
      <c r="F6" s="30">
        <f>+E6</f>
        <v>45689</v>
      </c>
      <c r="G6" s="7">
        <v>3180</v>
      </c>
      <c r="H6" s="4">
        <v>1000</v>
      </c>
      <c r="I6" s="4"/>
      <c r="J6" s="4">
        <v>2</v>
      </c>
      <c r="K6" s="4"/>
      <c r="L6" s="4"/>
      <c r="M6" s="4"/>
      <c r="N6" s="4"/>
      <c r="O6" s="4"/>
      <c r="P6" s="4"/>
      <c r="Q6" s="4"/>
      <c r="R6" s="24"/>
      <c r="S6" s="37">
        <f>SUM(G6:R6)</f>
        <v>4182</v>
      </c>
    </row>
    <row r="7" spans="1:19" ht="17.25" customHeight="1" x14ac:dyDescent="0.15">
      <c r="B7" s="13" t="s">
        <v>42</v>
      </c>
      <c r="C7" s="14">
        <v>10002</v>
      </c>
      <c r="E7" s="31">
        <f>DATEVALUE($B$3 &amp; 2 &amp; "日")</f>
        <v>45690</v>
      </c>
      <c r="F7" s="30">
        <f t="shared" ref="F7:F36" si="0">+E7</f>
        <v>45690</v>
      </c>
      <c r="G7" s="4"/>
      <c r="H7" s="4"/>
      <c r="I7" s="4">
        <v>120</v>
      </c>
      <c r="J7" s="4"/>
      <c r="K7" s="4"/>
      <c r="L7" s="4"/>
      <c r="M7" s="4"/>
      <c r="N7" s="4"/>
      <c r="O7" s="4"/>
      <c r="P7" s="4"/>
      <c r="Q7" s="4"/>
      <c r="R7" s="24"/>
      <c r="S7" s="37">
        <f t="shared" ref="S7:S37" si="1">SUM(G7:R7)</f>
        <v>120</v>
      </c>
    </row>
    <row r="8" spans="1:19" ht="17.25" customHeight="1" thickBot="1" x14ac:dyDescent="0.2">
      <c r="B8" s="16"/>
      <c r="C8" s="17"/>
      <c r="E8" s="31">
        <f>DATEVALUE($B$3 &amp; 3 &amp; "日")</f>
        <v>45691</v>
      </c>
      <c r="F8" s="30">
        <f t="shared" si="0"/>
        <v>45691</v>
      </c>
      <c r="G8" s="4"/>
      <c r="H8" s="4">
        <v>2000</v>
      </c>
      <c r="I8" s="4"/>
      <c r="J8" s="4"/>
      <c r="K8" s="4"/>
      <c r="L8" s="4"/>
      <c r="M8" s="4"/>
      <c r="N8" s="4"/>
      <c r="O8" s="4"/>
      <c r="P8" s="4"/>
      <c r="Q8" s="4"/>
      <c r="R8" s="24"/>
      <c r="S8" s="37">
        <f t="shared" si="1"/>
        <v>2000</v>
      </c>
    </row>
    <row r="9" spans="1:19" ht="17.25" customHeight="1" thickTop="1" thickBot="1" x14ac:dyDescent="0.2">
      <c r="B9" s="15" t="s">
        <v>2</v>
      </c>
      <c r="C9" s="35">
        <f>SUM(C6:C8)</f>
        <v>310002</v>
      </c>
      <c r="E9" s="31">
        <f>DATEVALUE($B$3 &amp;4 &amp; "日")</f>
        <v>45692</v>
      </c>
      <c r="F9" s="30">
        <f t="shared" si="0"/>
        <v>45692</v>
      </c>
      <c r="G9" s="4"/>
      <c r="H9" s="4"/>
      <c r="I9" s="4">
        <v>130</v>
      </c>
      <c r="J9" s="4"/>
      <c r="K9" s="4"/>
      <c r="L9" s="4"/>
      <c r="M9" s="4"/>
      <c r="N9" s="4"/>
      <c r="O9" s="4"/>
      <c r="P9" s="4"/>
      <c r="Q9" s="4"/>
      <c r="R9" s="24"/>
      <c r="S9" s="37">
        <f t="shared" si="1"/>
        <v>130</v>
      </c>
    </row>
    <row r="10" spans="1:19" ht="17.25" customHeight="1" x14ac:dyDescent="0.15">
      <c r="B10" s="5"/>
      <c r="C10" s="8"/>
      <c r="E10" s="31">
        <f>DATEVALUE($B$3 &amp; 5 &amp; "日")</f>
        <v>45693</v>
      </c>
      <c r="F10" s="30">
        <f t="shared" si="0"/>
        <v>45693</v>
      </c>
      <c r="G10" s="4">
        <v>500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24"/>
      <c r="S10" s="37">
        <f t="shared" si="1"/>
        <v>500</v>
      </c>
    </row>
    <row r="11" spans="1:19" ht="17.25" customHeight="1" thickBot="1" x14ac:dyDescent="0.2">
      <c r="B11" s="10" t="s">
        <v>4</v>
      </c>
      <c r="C11" s="9"/>
      <c r="E11" s="31">
        <f>DATEVALUE($B$3 &amp; 6 &amp; "日")</f>
        <v>45694</v>
      </c>
      <c r="F11" s="30">
        <f t="shared" si="0"/>
        <v>45694</v>
      </c>
      <c r="G11" s="4">
        <v>1</v>
      </c>
      <c r="H11" s="4">
        <v>2</v>
      </c>
      <c r="I11" s="4">
        <v>3</v>
      </c>
      <c r="J11" s="4">
        <v>4</v>
      </c>
      <c r="K11" s="4">
        <v>5</v>
      </c>
      <c r="L11" s="4">
        <v>6</v>
      </c>
      <c r="M11" s="4">
        <v>7</v>
      </c>
      <c r="N11" s="4">
        <v>8</v>
      </c>
      <c r="O11" s="4">
        <v>9</v>
      </c>
      <c r="P11" s="4">
        <v>10</v>
      </c>
      <c r="Q11" s="4">
        <v>11</v>
      </c>
      <c r="R11" s="24">
        <v>12</v>
      </c>
      <c r="S11" s="37">
        <f t="shared" si="1"/>
        <v>78</v>
      </c>
    </row>
    <row r="12" spans="1:19" ht="17.25" customHeight="1" x14ac:dyDescent="0.15">
      <c r="B12" s="11" t="s">
        <v>9</v>
      </c>
      <c r="C12" s="12">
        <v>20000</v>
      </c>
      <c r="E12" s="31">
        <f>DATEVALUE($B$3 &amp; 7 &amp; "日")</f>
        <v>45695</v>
      </c>
      <c r="F12" s="30">
        <f t="shared" si="0"/>
        <v>45695</v>
      </c>
      <c r="G12" s="4">
        <v>1</v>
      </c>
      <c r="H12" s="4">
        <v>2</v>
      </c>
      <c r="I12" s="4">
        <v>3</v>
      </c>
      <c r="J12" s="4">
        <v>4</v>
      </c>
      <c r="K12" s="4">
        <v>5</v>
      </c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>
        <v>11</v>
      </c>
      <c r="R12" s="24">
        <v>12</v>
      </c>
      <c r="S12" s="37">
        <f t="shared" si="1"/>
        <v>78</v>
      </c>
    </row>
    <row r="13" spans="1:19" ht="17.25" customHeight="1" x14ac:dyDescent="0.15">
      <c r="B13" s="13" t="s">
        <v>11</v>
      </c>
      <c r="C13" s="14">
        <v>1002</v>
      </c>
      <c r="E13" s="31">
        <f>DATEVALUE($B$3 &amp; 8 &amp; "日")</f>
        <v>45696</v>
      </c>
      <c r="F13" s="30">
        <f t="shared" si="0"/>
        <v>45696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24"/>
      <c r="S13" s="37">
        <f t="shared" si="1"/>
        <v>0</v>
      </c>
    </row>
    <row r="14" spans="1:19" ht="17.25" customHeight="1" thickBot="1" x14ac:dyDescent="0.2">
      <c r="B14" s="16"/>
      <c r="C14" s="17"/>
      <c r="E14" s="31">
        <f>DATEVALUE($B$3 &amp; 9 &amp; "日")</f>
        <v>45697</v>
      </c>
      <c r="F14" s="30">
        <f t="shared" si="0"/>
        <v>45697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24"/>
      <c r="S14" s="37">
        <f t="shared" si="1"/>
        <v>0</v>
      </c>
    </row>
    <row r="15" spans="1:19" ht="17.25" customHeight="1" thickTop="1" thickBot="1" x14ac:dyDescent="0.2">
      <c r="B15" s="15" t="s">
        <v>2</v>
      </c>
      <c r="C15" s="35">
        <f>SUM(C12:C14)</f>
        <v>21002</v>
      </c>
      <c r="E15" s="31">
        <f>DATEVALUE($B$3 &amp; 10 &amp; "日")</f>
        <v>45698</v>
      </c>
      <c r="F15" s="30">
        <f t="shared" si="0"/>
        <v>45698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24"/>
      <c r="S15" s="37">
        <f t="shared" si="1"/>
        <v>0</v>
      </c>
    </row>
    <row r="16" spans="1:19" ht="17.25" customHeight="1" x14ac:dyDescent="0.15">
      <c r="C16" s="9"/>
      <c r="E16" s="31">
        <f>DATEVALUE($B$3 &amp; 11 &amp; "日")</f>
        <v>45699</v>
      </c>
      <c r="F16" s="30">
        <f t="shared" si="0"/>
        <v>45699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24"/>
      <c r="S16" s="37">
        <f t="shared" si="1"/>
        <v>0</v>
      </c>
    </row>
    <row r="17" spans="2:19" ht="17.25" customHeight="1" thickBot="1" x14ac:dyDescent="0.2">
      <c r="B17" s="10" t="s">
        <v>3</v>
      </c>
      <c r="C17" s="9"/>
      <c r="E17" s="31">
        <f>DATEVALUE($B$3 &amp; 12 &amp; "日")</f>
        <v>45700</v>
      </c>
      <c r="F17" s="30">
        <f t="shared" si="0"/>
        <v>45700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24"/>
      <c r="S17" s="37">
        <f t="shared" si="1"/>
        <v>0</v>
      </c>
    </row>
    <row r="18" spans="2:19" ht="17.25" customHeight="1" x14ac:dyDescent="0.15">
      <c r="B18" s="11" t="s">
        <v>10</v>
      </c>
      <c r="C18" s="12">
        <v>65000</v>
      </c>
      <c r="E18" s="31">
        <f>DATEVALUE($B$3 &amp; 13 &amp; "日")</f>
        <v>45701</v>
      </c>
      <c r="F18" s="30">
        <f t="shared" si="0"/>
        <v>45701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24"/>
      <c r="S18" s="37">
        <f t="shared" si="1"/>
        <v>0</v>
      </c>
    </row>
    <row r="19" spans="2:19" ht="17.25" customHeight="1" x14ac:dyDescent="0.15">
      <c r="B19" s="13" t="s">
        <v>12</v>
      </c>
      <c r="C19" s="14">
        <v>8000</v>
      </c>
      <c r="E19" s="31">
        <f>DATEVALUE($B$3 &amp; 14 &amp; "日")</f>
        <v>45702</v>
      </c>
      <c r="F19" s="30">
        <f t="shared" si="0"/>
        <v>45702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24"/>
      <c r="S19" s="37">
        <f t="shared" si="1"/>
        <v>0</v>
      </c>
    </row>
    <row r="20" spans="2:19" ht="17.25" customHeight="1" x14ac:dyDescent="0.15">
      <c r="B20" s="13" t="s">
        <v>43</v>
      </c>
      <c r="C20" s="14">
        <v>102</v>
      </c>
      <c r="E20" s="31">
        <f>DATEVALUE($B$3 &amp; 15 &amp; "日")</f>
        <v>45703</v>
      </c>
      <c r="F20" s="30">
        <f t="shared" si="0"/>
        <v>45703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24"/>
      <c r="S20" s="37">
        <f t="shared" si="1"/>
        <v>0</v>
      </c>
    </row>
    <row r="21" spans="2:19" ht="17.25" customHeight="1" x14ac:dyDescent="0.15">
      <c r="B21" s="13"/>
      <c r="C21" s="14"/>
      <c r="E21" s="31">
        <f>DATEVALUE($B$3 &amp;16 &amp; "日")</f>
        <v>45704</v>
      </c>
      <c r="F21" s="30">
        <f t="shared" si="0"/>
        <v>45704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24"/>
      <c r="S21" s="37">
        <f t="shared" si="1"/>
        <v>0</v>
      </c>
    </row>
    <row r="22" spans="2:19" ht="17.25" customHeight="1" x14ac:dyDescent="0.15">
      <c r="B22" s="13"/>
      <c r="C22" s="14"/>
      <c r="E22" s="31">
        <f>DATEVALUE($B$3 &amp;17 &amp; "日")</f>
        <v>45705</v>
      </c>
      <c r="F22" s="30">
        <f t="shared" si="0"/>
        <v>45705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24"/>
      <c r="S22" s="37">
        <f t="shared" si="1"/>
        <v>0</v>
      </c>
    </row>
    <row r="23" spans="2:19" ht="17.25" customHeight="1" x14ac:dyDescent="0.15">
      <c r="B23" s="13"/>
      <c r="C23" s="14"/>
      <c r="E23" s="31">
        <f>DATEVALUE($B$3 &amp; 18 &amp; "日")</f>
        <v>45706</v>
      </c>
      <c r="F23" s="30">
        <f t="shared" si="0"/>
        <v>45706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24"/>
      <c r="S23" s="37">
        <f t="shared" si="1"/>
        <v>0</v>
      </c>
    </row>
    <row r="24" spans="2:19" ht="17.25" customHeight="1" x14ac:dyDescent="0.15">
      <c r="B24" s="13"/>
      <c r="C24" s="14"/>
      <c r="E24" s="31">
        <f>DATEVALUE($B$3 &amp; 19 &amp; "日")</f>
        <v>45707</v>
      </c>
      <c r="F24" s="30">
        <f t="shared" si="0"/>
        <v>45707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24"/>
      <c r="S24" s="37">
        <f t="shared" si="1"/>
        <v>0</v>
      </c>
    </row>
    <row r="25" spans="2:19" ht="17.25" customHeight="1" x14ac:dyDescent="0.15">
      <c r="B25" s="13"/>
      <c r="C25" s="14"/>
      <c r="E25" s="31">
        <f>DATEVALUE($B$3 &amp; 20 &amp; "日")</f>
        <v>45708</v>
      </c>
      <c r="F25" s="30">
        <f t="shared" si="0"/>
        <v>45708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24"/>
      <c r="S25" s="37">
        <f t="shared" si="1"/>
        <v>0</v>
      </c>
    </row>
    <row r="26" spans="2:19" ht="17.25" customHeight="1" x14ac:dyDescent="0.15">
      <c r="B26" s="13"/>
      <c r="C26" s="14"/>
      <c r="E26" s="31">
        <f>DATEVALUE($B$3 &amp; 21 &amp; "日")</f>
        <v>45709</v>
      </c>
      <c r="F26" s="30">
        <f t="shared" si="0"/>
        <v>45709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24"/>
      <c r="S26" s="37">
        <f t="shared" si="1"/>
        <v>0</v>
      </c>
    </row>
    <row r="27" spans="2:19" ht="17.25" customHeight="1" x14ac:dyDescent="0.15">
      <c r="B27" s="13"/>
      <c r="C27" s="14"/>
      <c r="E27" s="31">
        <f>DATEVALUE($B$3 &amp; 22 &amp; "日")</f>
        <v>45710</v>
      </c>
      <c r="F27" s="30">
        <f t="shared" si="0"/>
        <v>45710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24"/>
      <c r="S27" s="37">
        <f t="shared" si="1"/>
        <v>0</v>
      </c>
    </row>
    <row r="28" spans="2:19" ht="17.25" customHeight="1" x14ac:dyDescent="0.15">
      <c r="B28" s="13"/>
      <c r="C28" s="14"/>
      <c r="E28" s="31">
        <f>DATEVALUE($B$3 &amp; 23 &amp; "日")</f>
        <v>45711</v>
      </c>
      <c r="F28" s="30">
        <f t="shared" si="0"/>
        <v>45711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24"/>
      <c r="S28" s="37">
        <f t="shared" si="1"/>
        <v>0</v>
      </c>
    </row>
    <row r="29" spans="2:19" ht="17.25" customHeight="1" x14ac:dyDescent="0.15">
      <c r="B29" s="13"/>
      <c r="C29" s="14"/>
      <c r="E29" s="31">
        <f>DATEVALUE($B$3 &amp; 24 &amp; "日")</f>
        <v>45712</v>
      </c>
      <c r="F29" s="30">
        <f t="shared" si="0"/>
        <v>45712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24"/>
      <c r="S29" s="37">
        <f t="shared" si="1"/>
        <v>0</v>
      </c>
    </row>
    <row r="30" spans="2:19" ht="17.25" customHeight="1" thickBot="1" x14ac:dyDescent="0.2">
      <c r="B30" s="16"/>
      <c r="C30" s="17"/>
      <c r="E30" s="31">
        <f>DATEVALUE($B$3 &amp; 25 &amp; "日")</f>
        <v>45713</v>
      </c>
      <c r="F30" s="30">
        <f t="shared" si="0"/>
        <v>45713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24"/>
      <c r="S30" s="37">
        <f t="shared" si="1"/>
        <v>0</v>
      </c>
    </row>
    <row r="31" spans="2:19" ht="17.25" customHeight="1" thickTop="1" thickBot="1" x14ac:dyDescent="0.2">
      <c r="B31" s="15" t="s">
        <v>2</v>
      </c>
      <c r="C31" s="35">
        <f>SUM(C18:C30)</f>
        <v>73102</v>
      </c>
      <c r="E31" s="31">
        <f>DATEVALUE($B$3 &amp; 26 &amp; "日")</f>
        <v>45714</v>
      </c>
      <c r="F31" s="30">
        <f t="shared" si="0"/>
        <v>45714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24"/>
      <c r="S31" s="37">
        <f t="shared" si="1"/>
        <v>0</v>
      </c>
    </row>
    <row r="32" spans="2:19" ht="17.25" customHeight="1" x14ac:dyDescent="0.15">
      <c r="C32" s="9"/>
      <c r="E32" s="31">
        <f>DATEVALUE($B$3 &amp; 27 &amp; "日")</f>
        <v>45715</v>
      </c>
      <c r="F32" s="30">
        <f t="shared" si="0"/>
        <v>45715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24"/>
      <c r="S32" s="37">
        <f t="shared" si="1"/>
        <v>0</v>
      </c>
    </row>
    <row r="33" spans="2:19" ht="17.25" customHeight="1" thickBot="1" x14ac:dyDescent="0.2">
      <c r="B33" s="10" t="s">
        <v>5</v>
      </c>
      <c r="C33" s="9"/>
      <c r="E33" s="31">
        <f>DATEVALUE($B$3 &amp; 28 &amp; "日")</f>
        <v>45716</v>
      </c>
      <c r="F33" s="30">
        <f t="shared" si="0"/>
        <v>45716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24"/>
      <c r="S33" s="37">
        <f t="shared" si="1"/>
        <v>0</v>
      </c>
    </row>
    <row r="34" spans="2:19" ht="17.25" customHeight="1" x14ac:dyDescent="0.15">
      <c r="B34" s="11" t="s">
        <v>1</v>
      </c>
      <c r="C34" s="32">
        <f>C9</f>
        <v>310002</v>
      </c>
      <c r="E34" s="31" t="e">
        <f>DATEVALUE($B$3 &amp; 29 &amp; "日")</f>
        <v>#VALUE!</v>
      </c>
      <c r="F34" s="30" t="e">
        <f t="shared" si="0"/>
        <v>#VALUE!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24"/>
      <c r="S34" s="37">
        <f t="shared" si="1"/>
        <v>0</v>
      </c>
    </row>
    <row r="35" spans="2:19" ht="17.25" customHeight="1" x14ac:dyDescent="0.15">
      <c r="B35" s="13" t="s">
        <v>4</v>
      </c>
      <c r="C35" s="33">
        <f>C15</f>
        <v>21002</v>
      </c>
      <c r="E35" s="31" t="e">
        <f>DATEVALUE($B$3 &amp; 30 &amp; "日")</f>
        <v>#VALUE!</v>
      </c>
      <c r="F35" s="30" t="e">
        <f t="shared" si="0"/>
        <v>#VALUE!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24"/>
      <c r="S35" s="37">
        <f t="shared" si="1"/>
        <v>0</v>
      </c>
    </row>
    <row r="36" spans="2:19" ht="17.25" customHeight="1" thickBot="1" x14ac:dyDescent="0.2">
      <c r="B36" s="16" t="s">
        <v>6</v>
      </c>
      <c r="C36" s="34">
        <f>S37</f>
        <v>7088</v>
      </c>
      <c r="E36" s="31" t="e">
        <f>DATEVALUE($B$3 &amp; 31 &amp; "日")</f>
        <v>#VALUE!</v>
      </c>
      <c r="F36" s="30" t="e">
        <f t="shared" si="0"/>
        <v>#VALUE!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6"/>
      <c r="S36" s="42">
        <f t="shared" si="1"/>
        <v>0</v>
      </c>
    </row>
    <row r="37" spans="2:19" ht="17.25" customHeight="1" thickTop="1" thickBot="1" x14ac:dyDescent="0.2">
      <c r="B37" s="15" t="s">
        <v>7</v>
      </c>
      <c r="C37" s="35">
        <f>SUM(C34:C36)</f>
        <v>338092</v>
      </c>
      <c r="E37" s="38" t="s">
        <v>2</v>
      </c>
      <c r="F37" s="39"/>
      <c r="G37" s="36">
        <f>SUM(G6:G36)</f>
        <v>3682</v>
      </c>
      <c r="H37" s="36">
        <f t="shared" ref="H37:R37" si="2">SUM(H6:H36)</f>
        <v>3004</v>
      </c>
      <c r="I37" s="36">
        <f t="shared" si="2"/>
        <v>256</v>
      </c>
      <c r="J37" s="36">
        <f t="shared" si="2"/>
        <v>10</v>
      </c>
      <c r="K37" s="36">
        <f t="shared" si="2"/>
        <v>10</v>
      </c>
      <c r="L37" s="36">
        <f t="shared" si="2"/>
        <v>12</v>
      </c>
      <c r="M37" s="36">
        <f t="shared" si="2"/>
        <v>14</v>
      </c>
      <c r="N37" s="36">
        <f t="shared" si="2"/>
        <v>16</v>
      </c>
      <c r="O37" s="36">
        <f t="shared" si="2"/>
        <v>18</v>
      </c>
      <c r="P37" s="36">
        <f t="shared" si="2"/>
        <v>20</v>
      </c>
      <c r="Q37" s="36">
        <f t="shared" si="2"/>
        <v>22</v>
      </c>
      <c r="R37" s="40">
        <f t="shared" si="2"/>
        <v>24</v>
      </c>
      <c r="S37" s="41">
        <f t="shared" si="1"/>
        <v>7088</v>
      </c>
    </row>
  </sheetData>
  <mergeCells count="3">
    <mergeCell ref="B3:C3"/>
    <mergeCell ref="E5:F5"/>
    <mergeCell ref="E37:F37"/>
  </mergeCells>
  <phoneticPr fontId="1"/>
  <conditionalFormatting sqref="S6:S37">
    <cfRule type="cellIs" dxfId="43" priority="4" operator="equal">
      <formula>0</formula>
    </cfRule>
  </conditionalFormatting>
  <conditionalFormatting sqref="G37:R37">
    <cfRule type="cellIs" dxfId="42" priority="3" operator="equal">
      <formula>0</formula>
    </cfRule>
  </conditionalFormatting>
  <conditionalFormatting sqref="F6:F36">
    <cfRule type="expression" dxfId="41" priority="1">
      <formula>WEEKDAY(E6)=1</formula>
    </cfRule>
    <cfRule type="expression" dxfId="40" priority="2">
      <formula>WEEKDAY(E6)=7</formula>
    </cfRule>
  </conditionalFormatting>
  <hyperlinks>
    <hyperlink ref="A1" r:id="rId1" xr:uid="{D5781747-7D85-41F1-A23D-B9D5EF5C6B14}"/>
  </hyperlinks>
  <printOptions horizontalCentered="1"/>
  <pageMargins left="0.19685039370078741" right="0.19685039370078741" top="0.39370078740157483" bottom="0.22" header="0.31496062992125984" footer="0.15748031496062992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1568B-0444-42DD-AA24-FAEFFA8E6288}">
  <dimension ref="A1:S37"/>
  <sheetViews>
    <sheetView showGridLines="0" workbookViewId="0"/>
  </sheetViews>
  <sheetFormatPr defaultRowHeight="15.75" x14ac:dyDescent="0.15"/>
  <cols>
    <col min="1" max="1" width="3.75" style="3" customWidth="1"/>
    <col min="2" max="2" width="7.75" style="3" customWidth="1"/>
    <col min="3" max="3" width="9" style="3"/>
    <col min="4" max="4" width="2.75" style="3" customWidth="1"/>
    <col min="5" max="6" width="4.25" style="3" customWidth="1"/>
    <col min="7" max="16384" width="9" style="3"/>
  </cols>
  <sheetData>
    <row r="1" spans="1:19" s="2" customFormat="1" x14ac:dyDescent="0.15">
      <c r="A1" s="1" t="s">
        <v>0</v>
      </c>
    </row>
    <row r="2" spans="1:19" ht="16.5" thickBot="1" x14ac:dyDescent="0.2"/>
    <row r="3" spans="1:19" ht="22.5" customHeight="1" thickBot="1" x14ac:dyDescent="0.2">
      <c r="B3" s="29" t="str">
        <f>LEFT('1月'!B3,5)  &amp; "3月"</f>
        <v>2025年3月</v>
      </c>
      <c r="C3" s="28"/>
      <c r="D3" s="6" t="s">
        <v>17</v>
      </c>
      <c r="H3" s="18" t="s">
        <v>16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</row>
    <row r="4" spans="1:19" ht="7.5" customHeight="1" thickBot="1" x14ac:dyDescent="0.2"/>
    <row r="5" spans="1:19" ht="17.25" customHeight="1" thickBot="1" x14ac:dyDescent="0.2">
      <c r="B5" s="10" t="s">
        <v>1</v>
      </c>
      <c r="E5" s="43"/>
      <c r="F5" s="44"/>
      <c r="G5" s="21" t="s">
        <v>13</v>
      </c>
      <c r="H5" s="21" t="s">
        <v>14</v>
      </c>
      <c r="I5" s="21" t="s">
        <v>15</v>
      </c>
      <c r="J5" s="21" t="s">
        <v>20</v>
      </c>
      <c r="K5" s="21" t="s">
        <v>21</v>
      </c>
      <c r="L5" s="21" t="s">
        <v>22</v>
      </c>
      <c r="M5" s="21" t="s">
        <v>23</v>
      </c>
      <c r="N5" s="21" t="s">
        <v>24</v>
      </c>
      <c r="O5" s="21" t="s">
        <v>25</v>
      </c>
      <c r="P5" s="21" t="s">
        <v>26</v>
      </c>
      <c r="Q5" s="21" t="s">
        <v>27</v>
      </c>
      <c r="R5" s="23" t="s">
        <v>28</v>
      </c>
      <c r="S5" s="22" t="s">
        <v>2</v>
      </c>
    </row>
    <row r="6" spans="1:19" ht="17.25" customHeight="1" x14ac:dyDescent="0.15">
      <c r="B6" s="11" t="s">
        <v>8</v>
      </c>
      <c r="C6" s="12">
        <v>300000</v>
      </c>
      <c r="E6" s="31">
        <f>DATEVALUE($B$3 &amp; 1 &amp; "日")</f>
        <v>45717</v>
      </c>
      <c r="F6" s="30">
        <f>+E6</f>
        <v>45717</v>
      </c>
      <c r="G6" s="7">
        <v>3180</v>
      </c>
      <c r="H6" s="4">
        <v>1000</v>
      </c>
      <c r="I6" s="4"/>
      <c r="J6" s="4">
        <v>3</v>
      </c>
      <c r="K6" s="4"/>
      <c r="L6" s="4"/>
      <c r="M6" s="4"/>
      <c r="N6" s="4"/>
      <c r="O6" s="4"/>
      <c r="P6" s="4"/>
      <c r="Q6" s="4"/>
      <c r="R6" s="24"/>
      <c r="S6" s="37">
        <f>SUM(G6:R6)</f>
        <v>4183</v>
      </c>
    </row>
    <row r="7" spans="1:19" ht="17.25" customHeight="1" x14ac:dyDescent="0.15">
      <c r="B7" s="13" t="s">
        <v>42</v>
      </c>
      <c r="C7" s="14">
        <v>10003</v>
      </c>
      <c r="E7" s="31">
        <f>DATEVALUE($B$3 &amp; 2 &amp; "日")</f>
        <v>45718</v>
      </c>
      <c r="F7" s="30">
        <f t="shared" ref="F7:F36" si="0">+E7</f>
        <v>45718</v>
      </c>
      <c r="G7" s="4"/>
      <c r="H7" s="4"/>
      <c r="I7" s="4">
        <v>120</v>
      </c>
      <c r="J7" s="4"/>
      <c r="K7" s="4"/>
      <c r="L7" s="4"/>
      <c r="M7" s="4"/>
      <c r="N7" s="4"/>
      <c r="O7" s="4"/>
      <c r="P7" s="4"/>
      <c r="Q7" s="4"/>
      <c r="R7" s="24"/>
      <c r="S7" s="37">
        <f t="shared" ref="S7:S37" si="1">SUM(G7:R7)</f>
        <v>120</v>
      </c>
    </row>
    <row r="8" spans="1:19" ht="17.25" customHeight="1" thickBot="1" x14ac:dyDescent="0.2">
      <c r="B8" s="16"/>
      <c r="C8" s="17"/>
      <c r="E8" s="31">
        <f>DATEVALUE($B$3 &amp; 3 &amp; "日")</f>
        <v>45719</v>
      </c>
      <c r="F8" s="30">
        <f t="shared" si="0"/>
        <v>45719</v>
      </c>
      <c r="G8" s="4"/>
      <c r="H8" s="4">
        <v>2000</v>
      </c>
      <c r="I8" s="4"/>
      <c r="J8" s="4"/>
      <c r="K8" s="4"/>
      <c r="L8" s="4"/>
      <c r="M8" s="4"/>
      <c r="N8" s="4"/>
      <c r="O8" s="4"/>
      <c r="P8" s="4"/>
      <c r="Q8" s="4"/>
      <c r="R8" s="24"/>
      <c r="S8" s="37">
        <f t="shared" si="1"/>
        <v>2000</v>
      </c>
    </row>
    <row r="9" spans="1:19" ht="17.25" customHeight="1" thickTop="1" thickBot="1" x14ac:dyDescent="0.2">
      <c r="B9" s="15" t="s">
        <v>2</v>
      </c>
      <c r="C9" s="35">
        <f>SUM(C6:C8)</f>
        <v>310003</v>
      </c>
      <c r="E9" s="31">
        <f>DATEVALUE($B$3 &amp;4 &amp; "日")</f>
        <v>45720</v>
      </c>
      <c r="F9" s="30">
        <f t="shared" si="0"/>
        <v>45720</v>
      </c>
      <c r="G9" s="4"/>
      <c r="H9" s="4"/>
      <c r="I9" s="4">
        <v>130</v>
      </c>
      <c r="J9" s="4"/>
      <c r="K9" s="4"/>
      <c r="L9" s="4"/>
      <c r="M9" s="4"/>
      <c r="N9" s="4"/>
      <c r="O9" s="4"/>
      <c r="P9" s="4"/>
      <c r="Q9" s="4"/>
      <c r="R9" s="24"/>
      <c r="S9" s="37">
        <f t="shared" si="1"/>
        <v>130</v>
      </c>
    </row>
    <row r="10" spans="1:19" ht="17.25" customHeight="1" x14ac:dyDescent="0.15">
      <c r="B10" s="5"/>
      <c r="C10" s="8"/>
      <c r="E10" s="31">
        <f>DATEVALUE($B$3 &amp; 5 &amp; "日")</f>
        <v>45721</v>
      </c>
      <c r="F10" s="30">
        <f t="shared" si="0"/>
        <v>45721</v>
      </c>
      <c r="G10" s="4">
        <v>500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24"/>
      <c r="S10" s="37">
        <f t="shared" si="1"/>
        <v>500</v>
      </c>
    </row>
    <row r="11" spans="1:19" ht="17.25" customHeight="1" thickBot="1" x14ac:dyDescent="0.2">
      <c r="B11" s="10" t="s">
        <v>4</v>
      </c>
      <c r="C11" s="9"/>
      <c r="E11" s="31">
        <f>DATEVALUE($B$3 &amp; 6 &amp; "日")</f>
        <v>45722</v>
      </c>
      <c r="F11" s="30">
        <f t="shared" si="0"/>
        <v>45722</v>
      </c>
      <c r="G11" s="4">
        <v>1</v>
      </c>
      <c r="H11" s="4">
        <v>2</v>
      </c>
      <c r="I11" s="4">
        <v>3</v>
      </c>
      <c r="J11" s="4">
        <v>4</v>
      </c>
      <c r="K11" s="4">
        <v>5</v>
      </c>
      <c r="L11" s="4">
        <v>6</v>
      </c>
      <c r="M11" s="4">
        <v>7</v>
      </c>
      <c r="N11" s="4">
        <v>8</v>
      </c>
      <c r="O11" s="4">
        <v>9</v>
      </c>
      <c r="P11" s="4">
        <v>10</v>
      </c>
      <c r="Q11" s="4">
        <v>11</v>
      </c>
      <c r="R11" s="24">
        <v>12</v>
      </c>
      <c r="S11" s="37">
        <f t="shared" si="1"/>
        <v>78</v>
      </c>
    </row>
    <row r="12" spans="1:19" ht="17.25" customHeight="1" x14ac:dyDescent="0.15">
      <c r="B12" s="11" t="s">
        <v>9</v>
      </c>
      <c r="C12" s="12">
        <v>20000</v>
      </c>
      <c r="E12" s="31">
        <f>DATEVALUE($B$3 &amp; 7 &amp; "日")</f>
        <v>45723</v>
      </c>
      <c r="F12" s="30">
        <f t="shared" si="0"/>
        <v>45723</v>
      </c>
      <c r="G12" s="4">
        <v>1</v>
      </c>
      <c r="H12" s="4">
        <v>2</v>
      </c>
      <c r="I12" s="4">
        <v>3</v>
      </c>
      <c r="J12" s="4">
        <v>4</v>
      </c>
      <c r="K12" s="4">
        <v>5</v>
      </c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>
        <v>11</v>
      </c>
      <c r="R12" s="24">
        <v>12</v>
      </c>
      <c r="S12" s="37">
        <f t="shared" si="1"/>
        <v>78</v>
      </c>
    </row>
    <row r="13" spans="1:19" ht="17.25" customHeight="1" x14ac:dyDescent="0.15">
      <c r="B13" s="13" t="s">
        <v>11</v>
      </c>
      <c r="C13" s="14">
        <v>1003</v>
      </c>
      <c r="E13" s="31">
        <f>DATEVALUE($B$3 &amp; 8 &amp; "日")</f>
        <v>45724</v>
      </c>
      <c r="F13" s="30">
        <f t="shared" si="0"/>
        <v>45724</v>
      </c>
      <c r="G13" s="4">
        <v>1</v>
      </c>
      <c r="H13" s="4">
        <v>2</v>
      </c>
      <c r="I13" s="4">
        <v>3</v>
      </c>
      <c r="J13" s="4">
        <v>4</v>
      </c>
      <c r="K13" s="4">
        <v>5</v>
      </c>
      <c r="L13" s="4">
        <v>6</v>
      </c>
      <c r="M13" s="4">
        <v>7</v>
      </c>
      <c r="N13" s="4">
        <v>8</v>
      </c>
      <c r="O13" s="4">
        <v>9</v>
      </c>
      <c r="P13" s="4">
        <v>10</v>
      </c>
      <c r="Q13" s="4">
        <v>11</v>
      </c>
      <c r="R13" s="24">
        <v>12</v>
      </c>
      <c r="S13" s="37">
        <f t="shared" si="1"/>
        <v>78</v>
      </c>
    </row>
    <row r="14" spans="1:19" ht="17.25" customHeight="1" thickBot="1" x14ac:dyDescent="0.2">
      <c r="B14" s="16"/>
      <c r="C14" s="17"/>
      <c r="E14" s="31">
        <f>DATEVALUE($B$3 &amp; 9 &amp; "日")</f>
        <v>45725</v>
      </c>
      <c r="F14" s="30">
        <f t="shared" si="0"/>
        <v>45725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24"/>
      <c r="S14" s="37">
        <f t="shared" si="1"/>
        <v>0</v>
      </c>
    </row>
    <row r="15" spans="1:19" ht="17.25" customHeight="1" thickTop="1" thickBot="1" x14ac:dyDescent="0.2">
      <c r="B15" s="15" t="s">
        <v>2</v>
      </c>
      <c r="C15" s="35">
        <f>SUM(C12:C14)</f>
        <v>21003</v>
      </c>
      <c r="E15" s="31">
        <f>DATEVALUE($B$3 &amp; 10 &amp; "日")</f>
        <v>45726</v>
      </c>
      <c r="F15" s="30">
        <f t="shared" si="0"/>
        <v>45726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24"/>
      <c r="S15" s="37">
        <f t="shared" si="1"/>
        <v>0</v>
      </c>
    </row>
    <row r="16" spans="1:19" ht="17.25" customHeight="1" x14ac:dyDescent="0.15">
      <c r="C16" s="9"/>
      <c r="E16" s="31">
        <f>DATEVALUE($B$3 &amp; 11 &amp; "日")</f>
        <v>45727</v>
      </c>
      <c r="F16" s="30">
        <f t="shared" si="0"/>
        <v>45727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24"/>
      <c r="S16" s="37">
        <f t="shared" si="1"/>
        <v>0</v>
      </c>
    </row>
    <row r="17" spans="2:19" ht="17.25" customHeight="1" thickBot="1" x14ac:dyDescent="0.2">
      <c r="B17" s="10" t="s">
        <v>3</v>
      </c>
      <c r="C17" s="9"/>
      <c r="E17" s="31">
        <f>DATEVALUE($B$3 &amp; 12 &amp; "日")</f>
        <v>45728</v>
      </c>
      <c r="F17" s="30">
        <f t="shared" si="0"/>
        <v>45728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24"/>
      <c r="S17" s="37">
        <f t="shared" si="1"/>
        <v>0</v>
      </c>
    </row>
    <row r="18" spans="2:19" ht="17.25" customHeight="1" x14ac:dyDescent="0.15">
      <c r="B18" s="11" t="s">
        <v>10</v>
      </c>
      <c r="C18" s="12">
        <v>65000</v>
      </c>
      <c r="E18" s="31">
        <f>DATEVALUE($B$3 &amp; 13 &amp; "日")</f>
        <v>45729</v>
      </c>
      <c r="F18" s="30">
        <f t="shared" si="0"/>
        <v>45729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24"/>
      <c r="S18" s="37">
        <f t="shared" si="1"/>
        <v>0</v>
      </c>
    </row>
    <row r="19" spans="2:19" ht="17.25" customHeight="1" x14ac:dyDescent="0.15">
      <c r="B19" s="13" t="s">
        <v>12</v>
      </c>
      <c r="C19" s="14">
        <v>8000</v>
      </c>
      <c r="E19" s="31">
        <f>DATEVALUE($B$3 &amp; 14 &amp; "日")</f>
        <v>45730</v>
      </c>
      <c r="F19" s="30">
        <f t="shared" si="0"/>
        <v>45730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24"/>
      <c r="S19" s="37">
        <f t="shared" si="1"/>
        <v>0</v>
      </c>
    </row>
    <row r="20" spans="2:19" ht="17.25" customHeight="1" x14ac:dyDescent="0.15">
      <c r="B20" s="13" t="s">
        <v>43</v>
      </c>
      <c r="C20" s="14">
        <v>103</v>
      </c>
      <c r="E20" s="31">
        <f>DATEVALUE($B$3 &amp; 15 &amp; "日")</f>
        <v>45731</v>
      </c>
      <c r="F20" s="30">
        <f t="shared" si="0"/>
        <v>45731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24"/>
      <c r="S20" s="37">
        <f t="shared" si="1"/>
        <v>0</v>
      </c>
    </row>
    <row r="21" spans="2:19" ht="17.25" customHeight="1" x14ac:dyDescent="0.15">
      <c r="B21" s="13"/>
      <c r="C21" s="14"/>
      <c r="E21" s="31">
        <f>DATEVALUE($B$3 &amp;16 &amp; "日")</f>
        <v>45732</v>
      </c>
      <c r="F21" s="30">
        <f t="shared" si="0"/>
        <v>45732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24"/>
      <c r="S21" s="37">
        <f t="shared" si="1"/>
        <v>0</v>
      </c>
    </row>
    <row r="22" spans="2:19" ht="17.25" customHeight="1" x14ac:dyDescent="0.15">
      <c r="B22" s="13"/>
      <c r="C22" s="14"/>
      <c r="E22" s="31">
        <f>DATEVALUE($B$3 &amp;17 &amp; "日")</f>
        <v>45733</v>
      </c>
      <c r="F22" s="30">
        <f t="shared" si="0"/>
        <v>45733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24"/>
      <c r="S22" s="37">
        <f t="shared" si="1"/>
        <v>0</v>
      </c>
    </row>
    <row r="23" spans="2:19" ht="17.25" customHeight="1" x14ac:dyDescent="0.15">
      <c r="B23" s="13"/>
      <c r="C23" s="14"/>
      <c r="E23" s="31">
        <f>DATEVALUE($B$3 &amp; 18 &amp; "日")</f>
        <v>45734</v>
      </c>
      <c r="F23" s="30">
        <f t="shared" si="0"/>
        <v>45734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24"/>
      <c r="S23" s="37">
        <f t="shared" si="1"/>
        <v>0</v>
      </c>
    </row>
    <row r="24" spans="2:19" ht="17.25" customHeight="1" x14ac:dyDescent="0.15">
      <c r="B24" s="13"/>
      <c r="C24" s="14"/>
      <c r="E24" s="31">
        <f>DATEVALUE($B$3 &amp; 19 &amp; "日")</f>
        <v>45735</v>
      </c>
      <c r="F24" s="30">
        <f t="shared" si="0"/>
        <v>45735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24"/>
      <c r="S24" s="37">
        <f t="shared" si="1"/>
        <v>0</v>
      </c>
    </row>
    <row r="25" spans="2:19" ht="17.25" customHeight="1" x14ac:dyDescent="0.15">
      <c r="B25" s="13"/>
      <c r="C25" s="14"/>
      <c r="E25" s="31">
        <f>DATEVALUE($B$3 &amp; 20 &amp; "日")</f>
        <v>45736</v>
      </c>
      <c r="F25" s="30">
        <f t="shared" si="0"/>
        <v>45736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24"/>
      <c r="S25" s="37">
        <f t="shared" si="1"/>
        <v>0</v>
      </c>
    </row>
    <row r="26" spans="2:19" ht="17.25" customHeight="1" x14ac:dyDescent="0.15">
      <c r="B26" s="13"/>
      <c r="C26" s="14"/>
      <c r="E26" s="31">
        <f>DATEVALUE($B$3 &amp; 21 &amp; "日")</f>
        <v>45737</v>
      </c>
      <c r="F26" s="30">
        <f t="shared" si="0"/>
        <v>45737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24"/>
      <c r="S26" s="37">
        <f t="shared" si="1"/>
        <v>0</v>
      </c>
    </row>
    <row r="27" spans="2:19" ht="17.25" customHeight="1" x14ac:dyDescent="0.15">
      <c r="B27" s="13"/>
      <c r="C27" s="14"/>
      <c r="E27" s="31">
        <f>DATEVALUE($B$3 &amp; 22 &amp; "日")</f>
        <v>45738</v>
      </c>
      <c r="F27" s="30">
        <f t="shared" si="0"/>
        <v>45738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24"/>
      <c r="S27" s="37">
        <f t="shared" si="1"/>
        <v>0</v>
      </c>
    </row>
    <row r="28" spans="2:19" ht="17.25" customHeight="1" x14ac:dyDescent="0.15">
      <c r="B28" s="13"/>
      <c r="C28" s="14"/>
      <c r="E28" s="31">
        <f>DATEVALUE($B$3 &amp; 23 &amp; "日")</f>
        <v>45739</v>
      </c>
      <c r="F28" s="30">
        <f t="shared" si="0"/>
        <v>45739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24"/>
      <c r="S28" s="37">
        <f t="shared" si="1"/>
        <v>0</v>
      </c>
    </row>
    <row r="29" spans="2:19" ht="17.25" customHeight="1" x14ac:dyDescent="0.15">
      <c r="B29" s="13"/>
      <c r="C29" s="14"/>
      <c r="E29" s="31">
        <f>DATEVALUE($B$3 &amp; 24 &amp; "日")</f>
        <v>45740</v>
      </c>
      <c r="F29" s="30">
        <f t="shared" si="0"/>
        <v>45740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24"/>
      <c r="S29" s="37">
        <f t="shared" si="1"/>
        <v>0</v>
      </c>
    </row>
    <row r="30" spans="2:19" ht="17.25" customHeight="1" thickBot="1" x14ac:dyDescent="0.2">
      <c r="B30" s="16"/>
      <c r="C30" s="17"/>
      <c r="E30" s="31">
        <f>DATEVALUE($B$3 &amp; 25 &amp; "日")</f>
        <v>45741</v>
      </c>
      <c r="F30" s="30">
        <f t="shared" si="0"/>
        <v>45741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24"/>
      <c r="S30" s="37">
        <f t="shared" si="1"/>
        <v>0</v>
      </c>
    </row>
    <row r="31" spans="2:19" ht="17.25" customHeight="1" thickTop="1" thickBot="1" x14ac:dyDescent="0.2">
      <c r="B31" s="15" t="s">
        <v>2</v>
      </c>
      <c r="C31" s="35">
        <f>SUM(C18:C30)</f>
        <v>73103</v>
      </c>
      <c r="E31" s="31">
        <f>DATEVALUE($B$3 &amp; 26 &amp; "日")</f>
        <v>45742</v>
      </c>
      <c r="F31" s="30">
        <f t="shared" si="0"/>
        <v>45742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24"/>
      <c r="S31" s="37">
        <f t="shared" si="1"/>
        <v>0</v>
      </c>
    </row>
    <row r="32" spans="2:19" ht="17.25" customHeight="1" x14ac:dyDescent="0.15">
      <c r="C32" s="9"/>
      <c r="E32" s="31">
        <f>DATEVALUE($B$3 &amp; 27 &amp; "日")</f>
        <v>45743</v>
      </c>
      <c r="F32" s="30">
        <f t="shared" si="0"/>
        <v>45743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24"/>
      <c r="S32" s="37">
        <f t="shared" si="1"/>
        <v>0</v>
      </c>
    </row>
    <row r="33" spans="2:19" ht="17.25" customHeight="1" thickBot="1" x14ac:dyDescent="0.2">
      <c r="B33" s="10" t="s">
        <v>5</v>
      </c>
      <c r="C33" s="9"/>
      <c r="E33" s="31">
        <f>DATEVALUE($B$3 &amp; 28 &amp; "日")</f>
        <v>45744</v>
      </c>
      <c r="F33" s="30">
        <f t="shared" si="0"/>
        <v>45744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24"/>
      <c r="S33" s="37">
        <f t="shared" si="1"/>
        <v>0</v>
      </c>
    </row>
    <row r="34" spans="2:19" ht="17.25" customHeight="1" x14ac:dyDescent="0.15">
      <c r="B34" s="11" t="s">
        <v>1</v>
      </c>
      <c r="C34" s="32">
        <f>C9</f>
        <v>310003</v>
      </c>
      <c r="E34" s="31">
        <f>DATEVALUE($B$3 &amp; 29 &amp; "日")</f>
        <v>45745</v>
      </c>
      <c r="F34" s="30">
        <f t="shared" si="0"/>
        <v>45745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24"/>
      <c r="S34" s="37">
        <f t="shared" si="1"/>
        <v>0</v>
      </c>
    </row>
    <row r="35" spans="2:19" ht="17.25" customHeight="1" x14ac:dyDescent="0.15">
      <c r="B35" s="13" t="s">
        <v>4</v>
      </c>
      <c r="C35" s="33">
        <f>C15</f>
        <v>21003</v>
      </c>
      <c r="E35" s="31">
        <f>DATEVALUE($B$3 &amp; 30 &amp; "日")</f>
        <v>45746</v>
      </c>
      <c r="F35" s="30">
        <f t="shared" si="0"/>
        <v>45746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24"/>
      <c r="S35" s="37">
        <f t="shared" si="1"/>
        <v>0</v>
      </c>
    </row>
    <row r="36" spans="2:19" ht="17.25" customHeight="1" thickBot="1" x14ac:dyDescent="0.2">
      <c r="B36" s="16" t="s">
        <v>6</v>
      </c>
      <c r="C36" s="34">
        <f>S37</f>
        <v>7167</v>
      </c>
      <c r="E36" s="31">
        <f>DATEVALUE($B$3 &amp; 31 &amp; "日")</f>
        <v>45747</v>
      </c>
      <c r="F36" s="30">
        <f t="shared" si="0"/>
        <v>45747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6"/>
      <c r="S36" s="42">
        <f t="shared" si="1"/>
        <v>0</v>
      </c>
    </row>
    <row r="37" spans="2:19" ht="17.25" customHeight="1" thickTop="1" thickBot="1" x14ac:dyDescent="0.2">
      <c r="B37" s="15" t="s">
        <v>7</v>
      </c>
      <c r="C37" s="35">
        <f>SUM(C34:C36)</f>
        <v>338173</v>
      </c>
      <c r="E37" s="38" t="s">
        <v>2</v>
      </c>
      <c r="F37" s="39"/>
      <c r="G37" s="36">
        <f>SUM(G6:G36)</f>
        <v>3683</v>
      </c>
      <c r="H37" s="36">
        <f t="shared" ref="H37:R37" si="2">SUM(H6:H36)</f>
        <v>3006</v>
      </c>
      <c r="I37" s="36">
        <f t="shared" si="2"/>
        <v>259</v>
      </c>
      <c r="J37" s="36">
        <f t="shared" si="2"/>
        <v>15</v>
      </c>
      <c r="K37" s="36">
        <f t="shared" si="2"/>
        <v>15</v>
      </c>
      <c r="L37" s="36">
        <f t="shared" si="2"/>
        <v>18</v>
      </c>
      <c r="M37" s="36">
        <f t="shared" si="2"/>
        <v>21</v>
      </c>
      <c r="N37" s="36">
        <f t="shared" si="2"/>
        <v>24</v>
      </c>
      <c r="O37" s="36">
        <f t="shared" si="2"/>
        <v>27</v>
      </c>
      <c r="P37" s="36">
        <f t="shared" si="2"/>
        <v>30</v>
      </c>
      <c r="Q37" s="36">
        <f t="shared" si="2"/>
        <v>33</v>
      </c>
      <c r="R37" s="40">
        <f t="shared" si="2"/>
        <v>36</v>
      </c>
      <c r="S37" s="41">
        <f t="shared" si="1"/>
        <v>7167</v>
      </c>
    </row>
  </sheetData>
  <mergeCells count="3">
    <mergeCell ref="B3:C3"/>
    <mergeCell ref="E5:F5"/>
    <mergeCell ref="E37:F37"/>
  </mergeCells>
  <phoneticPr fontId="1"/>
  <conditionalFormatting sqref="S6:S37">
    <cfRule type="cellIs" dxfId="39" priority="4" operator="equal">
      <formula>0</formula>
    </cfRule>
  </conditionalFormatting>
  <conditionalFormatting sqref="G37:R37">
    <cfRule type="cellIs" dxfId="38" priority="3" operator="equal">
      <formula>0</formula>
    </cfRule>
  </conditionalFormatting>
  <conditionalFormatting sqref="F6:F36">
    <cfRule type="expression" dxfId="37" priority="1">
      <formula>WEEKDAY(E6)=1</formula>
    </cfRule>
    <cfRule type="expression" dxfId="36" priority="2">
      <formula>WEEKDAY(E6)=7</formula>
    </cfRule>
  </conditionalFormatting>
  <hyperlinks>
    <hyperlink ref="A1" r:id="rId1" xr:uid="{C88556BD-25A4-4951-87AB-52C13C0661D8}"/>
  </hyperlinks>
  <printOptions horizontalCentered="1"/>
  <pageMargins left="0.19685039370078741" right="0.19685039370078741" top="0.39370078740157483" bottom="0.22" header="0.31496062992125984" footer="0.15748031496062992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6137E-8A1E-4266-B7DA-0E06577BBC0E}">
  <dimension ref="A1:S37"/>
  <sheetViews>
    <sheetView showGridLines="0" workbookViewId="0"/>
  </sheetViews>
  <sheetFormatPr defaultRowHeight="15.75" x14ac:dyDescent="0.15"/>
  <cols>
    <col min="1" max="1" width="3.75" style="3" customWidth="1"/>
    <col min="2" max="2" width="7.75" style="3" customWidth="1"/>
    <col min="3" max="3" width="9" style="3"/>
    <col min="4" max="4" width="2.75" style="3" customWidth="1"/>
    <col min="5" max="6" width="4.25" style="3" customWidth="1"/>
    <col min="7" max="16384" width="9" style="3"/>
  </cols>
  <sheetData>
    <row r="1" spans="1:19" s="2" customFormat="1" x14ac:dyDescent="0.15">
      <c r="A1" s="1" t="s">
        <v>0</v>
      </c>
    </row>
    <row r="2" spans="1:19" ht="16.5" thickBot="1" x14ac:dyDescent="0.2"/>
    <row r="3" spans="1:19" ht="22.5" customHeight="1" thickBot="1" x14ac:dyDescent="0.2">
      <c r="B3" s="29" t="str">
        <f>LEFT('1月'!B3,5)  &amp; "4月"</f>
        <v>2025年4月</v>
      </c>
      <c r="C3" s="28"/>
      <c r="D3" s="6" t="s">
        <v>17</v>
      </c>
      <c r="H3" s="18" t="s">
        <v>16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</row>
    <row r="4" spans="1:19" ht="7.5" customHeight="1" thickBot="1" x14ac:dyDescent="0.2"/>
    <row r="5" spans="1:19" ht="17.25" customHeight="1" thickBot="1" x14ac:dyDescent="0.2">
      <c r="B5" s="10" t="s">
        <v>1</v>
      </c>
      <c r="E5" s="43"/>
      <c r="F5" s="44"/>
      <c r="G5" s="21" t="s">
        <v>13</v>
      </c>
      <c r="H5" s="21" t="s">
        <v>14</v>
      </c>
      <c r="I5" s="21" t="s">
        <v>15</v>
      </c>
      <c r="J5" s="21" t="s">
        <v>20</v>
      </c>
      <c r="K5" s="21" t="s">
        <v>21</v>
      </c>
      <c r="L5" s="21" t="s">
        <v>22</v>
      </c>
      <c r="M5" s="21" t="s">
        <v>23</v>
      </c>
      <c r="N5" s="21" t="s">
        <v>24</v>
      </c>
      <c r="O5" s="21" t="s">
        <v>25</v>
      </c>
      <c r="P5" s="21" t="s">
        <v>26</v>
      </c>
      <c r="Q5" s="21" t="s">
        <v>27</v>
      </c>
      <c r="R5" s="23" t="s">
        <v>28</v>
      </c>
      <c r="S5" s="22" t="s">
        <v>2</v>
      </c>
    </row>
    <row r="6" spans="1:19" ht="17.25" customHeight="1" x14ac:dyDescent="0.15">
      <c r="B6" s="11" t="s">
        <v>8</v>
      </c>
      <c r="C6" s="12">
        <v>300000</v>
      </c>
      <c r="E6" s="31">
        <f>DATEVALUE($B$3 &amp; 1 &amp; "日")</f>
        <v>45748</v>
      </c>
      <c r="F6" s="30">
        <f>+E6</f>
        <v>45748</v>
      </c>
      <c r="G6" s="7">
        <v>3180</v>
      </c>
      <c r="H6" s="4">
        <v>1000</v>
      </c>
      <c r="I6" s="4"/>
      <c r="J6" s="4">
        <v>4</v>
      </c>
      <c r="K6" s="4"/>
      <c r="L6" s="4"/>
      <c r="M6" s="4"/>
      <c r="N6" s="4"/>
      <c r="O6" s="4"/>
      <c r="P6" s="4"/>
      <c r="Q6" s="4"/>
      <c r="R6" s="24"/>
      <c r="S6" s="37">
        <f>SUM(G6:R6)</f>
        <v>4184</v>
      </c>
    </row>
    <row r="7" spans="1:19" ht="17.25" customHeight="1" x14ac:dyDescent="0.15">
      <c r="B7" s="13" t="s">
        <v>42</v>
      </c>
      <c r="C7" s="14">
        <v>10004</v>
      </c>
      <c r="E7" s="31">
        <f>DATEVALUE($B$3 &amp; 2 &amp; "日")</f>
        <v>45749</v>
      </c>
      <c r="F7" s="30">
        <f t="shared" ref="F7:F36" si="0">+E7</f>
        <v>45749</v>
      </c>
      <c r="G7" s="4"/>
      <c r="H7" s="4"/>
      <c r="I7" s="4">
        <v>120</v>
      </c>
      <c r="J7" s="4"/>
      <c r="K7" s="4"/>
      <c r="L7" s="4"/>
      <c r="M7" s="4"/>
      <c r="N7" s="4"/>
      <c r="O7" s="4"/>
      <c r="P7" s="4"/>
      <c r="Q7" s="4"/>
      <c r="R7" s="24"/>
      <c r="S7" s="37">
        <f t="shared" ref="S7:S37" si="1">SUM(G7:R7)</f>
        <v>120</v>
      </c>
    </row>
    <row r="8" spans="1:19" ht="17.25" customHeight="1" thickBot="1" x14ac:dyDescent="0.2">
      <c r="B8" s="16"/>
      <c r="C8" s="17"/>
      <c r="E8" s="31">
        <f>DATEVALUE($B$3 &amp; 3 &amp; "日")</f>
        <v>45750</v>
      </c>
      <c r="F8" s="30">
        <f t="shared" si="0"/>
        <v>45750</v>
      </c>
      <c r="G8" s="4"/>
      <c r="H8" s="4">
        <v>2000</v>
      </c>
      <c r="I8" s="4"/>
      <c r="J8" s="4"/>
      <c r="K8" s="4"/>
      <c r="L8" s="4"/>
      <c r="M8" s="4"/>
      <c r="N8" s="4"/>
      <c r="O8" s="4"/>
      <c r="P8" s="4"/>
      <c r="Q8" s="4"/>
      <c r="R8" s="24"/>
      <c r="S8" s="37">
        <f t="shared" si="1"/>
        <v>2000</v>
      </c>
    </row>
    <row r="9" spans="1:19" ht="17.25" customHeight="1" thickTop="1" thickBot="1" x14ac:dyDescent="0.2">
      <c r="B9" s="15" t="s">
        <v>2</v>
      </c>
      <c r="C9" s="35">
        <f>SUM(C6:C8)</f>
        <v>310004</v>
      </c>
      <c r="E9" s="31">
        <f>DATEVALUE($B$3 &amp;4 &amp; "日")</f>
        <v>45751</v>
      </c>
      <c r="F9" s="30">
        <f t="shared" si="0"/>
        <v>45751</v>
      </c>
      <c r="G9" s="4"/>
      <c r="H9" s="4"/>
      <c r="I9" s="4">
        <v>130</v>
      </c>
      <c r="J9" s="4"/>
      <c r="K9" s="4"/>
      <c r="L9" s="4"/>
      <c r="M9" s="4"/>
      <c r="N9" s="4"/>
      <c r="O9" s="4"/>
      <c r="P9" s="4"/>
      <c r="Q9" s="4"/>
      <c r="R9" s="24"/>
      <c r="S9" s="37">
        <f t="shared" si="1"/>
        <v>130</v>
      </c>
    </row>
    <row r="10" spans="1:19" ht="17.25" customHeight="1" x14ac:dyDescent="0.15">
      <c r="B10" s="5"/>
      <c r="C10" s="8"/>
      <c r="E10" s="31">
        <f>DATEVALUE($B$3 &amp; 5 &amp; "日")</f>
        <v>45752</v>
      </c>
      <c r="F10" s="30">
        <f t="shared" si="0"/>
        <v>45752</v>
      </c>
      <c r="G10" s="4">
        <v>500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24"/>
      <c r="S10" s="37">
        <f t="shared" si="1"/>
        <v>500</v>
      </c>
    </row>
    <row r="11" spans="1:19" ht="17.25" customHeight="1" thickBot="1" x14ac:dyDescent="0.2">
      <c r="B11" s="10" t="s">
        <v>4</v>
      </c>
      <c r="C11" s="9"/>
      <c r="E11" s="31">
        <f>DATEVALUE($B$3 &amp; 6 &amp; "日")</f>
        <v>45753</v>
      </c>
      <c r="F11" s="30">
        <f t="shared" si="0"/>
        <v>45753</v>
      </c>
      <c r="G11" s="4">
        <v>1</v>
      </c>
      <c r="H11" s="4">
        <v>2</v>
      </c>
      <c r="I11" s="4">
        <v>3</v>
      </c>
      <c r="J11" s="4">
        <v>4</v>
      </c>
      <c r="K11" s="4">
        <v>5</v>
      </c>
      <c r="L11" s="4">
        <v>6</v>
      </c>
      <c r="M11" s="4">
        <v>7</v>
      </c>
      <c r="N11" s="4">
        <v>8</v>
      </c>
      <c r="O11" s="4">
        <v>9</v>
      </c>
      <c r="P11" s="4">
        <v>10</v>
      </c>
      <c r="Q11" s="4">
        <v>11</v>
      </c>
      <c r="R11" s="24">
        <v>12</v>
      </c>
      <c r="S11" s="37">
        <f t="shared" si="1"/>
        <v>78</v>
      </c>
    </row>
    <row r="12" spans="1:19" ht="17.25" customHeight="1" x14ac:dyDescent="0.15">
      <c r="B12" s="11" t="s">
        <v>9</v>
      </c>
      <c r="C12" s="12">
        <v>20000</v>
      </c>
      <c r="E12" s="31">
        <f>DATEVALUE($B$3 &amp; 7 &amp; "日")</f>
        <v>45754</v>
      </c>
      <c r="F12" s="30">
        <f t="shared" si="0"/>
        <v>45754</v>
      </c>
      <c r="G12" s="4">
        <v>1</v>
      </c>
      <c r="H12" s="4">
        <v>2</v>
      </c>
      <c r="I12" s="4">
        <v>3</v>
      </c>
      <c r="J12" s="4">
        <v>4</v>
      </c>
      <c r="K12" s="4">
        <v>5</v>
      </c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>
        <v>11</v>
      </c>
      <c r="R12" s="24">
        <v>12</v>
      </c>
      <c r="S12" s="37">
        <f t="shared" si="1"/>
        <v>78</v>
      </c>
    </row>
    <row r="13" spans="1:19" ht="17.25" customHeight="1" x14ac:dyDescent="0.15">
      <c r="B13" s="13" t="s">
        <v>11</v>
      </c>
      <c r="C13" s="14">
        <v>1004</v>
      </c>
      <c r="E13" s="31">
        <f>DATEVALUE($B$3 &amp; 8 &amp; "日")</f>
        <v>45755</v>
      </c>
      <c r="F13" s="30">
        <f t="shared" si="0"/>
        <v>45755</v>
      </c>
      <c r="G13" s="4">
        <v>1</v>
      </c>
      <c r="H13" s="4">
        <v>2</v>
      </c>
      <c r="I13" s="4">
        <v>3</v>
      </c>
      <c r="J13" s="4">
        <v>4</v>
      </c>
      <c r="K13" s="4">
        <v>5</v>
      </c>
      <c r="L13" s="4">
        <v>6</v>
      </c>
      <c r="M13" s="4">
        <v>7</v>
      </c>
      <c r="N13" s="4">
        <v>8</v>
      </c>
      <c r="O13" s="4">
        <v>9</v>
      </c>
      <c r="P13" s="4">
        <v>10</v>
      </c>
      <c r="Q13" s="4">
        <v>11</v>
      </c>
      <c r="R13" s="24">
        <v>12</v>
      </c>
      <c r="S13" s="37">
        <f t="shared" si="1"/>
        <v>78</v>
      </c>
    </row>
    <row r="14" spans="1:19" ht="17.25" customHeight="1" thickBot="1" x14ac:dyDescent="0.2">
      <c r="B14" s="16"/>
      <c r="C14" s="17"/>
      <c r="E14" s="31">
        <f>DATEVALUE($B$3 &amp; 9 &amp; "日")</f>
        <v>45756</v>
      </c>
      <c r="F14" s="30">
        <f t="shared" si="0"/>
        <v>45756</v>
      </c>
      <c r="G14" s="4">
        <v>1</v>
      </c>
      <c r="H14" s="4">
        <v>2</v>
      </c>
      <c r="I14" s="4">
        <v>3</v>
      </c>
      <c r="J14" s="4">
        <v>4</v>
      </c>
      <c r="K14" s="4">
        <v>5</v>
      </c>
      <c r="L14" s="4">
        <v>6</v>
      </c>
      <c r="M14" s="4">
        <v>7</v>
      </c>
      <c r="N14" s="4">
        <v>8</v>
      </c>
      <c r="O14" s="4">
        <v>9</v>
      </c>
      <c r="P14" s="4">
        <v>10</v>
      </c>
      <c r="Q14" s="4">
        <v>11</v>
      </c>
      <c r="R14" s="24">
        <v>12</v>
      </c>
      <c r="S14" s="37">
        <f t="shared" si="1"/>
        <v>78</v>
      </c>
    </row>
    <row r="15" spans="1:19" ht="17.25" customHeight="1" thickTop="1" thickBot="1" x14ac:dyDescent="0.2">
      <c r="B15" s="15" t="s">
        <v>2</v>
      </c>
      <c r="C15" s="35">
        <f>SUM(C12:C14)</f>
        <v>21004</v>
      </c>
      <c r="E15" s="31">
        <f>DATEVALUE($B$3 &amp; 10 &amp; "日")</f>
        <v>45757</v>
      </c>
      <c r="F15" s="30">
        <f t="shared" si="0"/>
        <v>45757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24"/>
      <c r="S15" s="37">
        <f t="shared" si="1"/>
        <v>0</v>
      </c>
    </row>
    <row r="16" spans="1:19" ht="17.25" customHeight="1" x14ac:dyDescent="0.15">
      <c r="C16" s="9"/>
      <c r="E16" s="31">
        <f>DATEVALUE($B$3 &amp; 11 &amp; "日")</f>
        <v>45758</v>
      </c>
      <c r="F16" s="30">
        <f t="shared" si="0"/>
        <v>45758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24"/>
      <c r="S16" s="37">
        <f t="shared" si="1"/>
        <v>0</v>
      </c>
    </row>
    <row r="17" spans="2:19" ht="17.25" customHeight="1" thickBot="1" x14ac:dyDescent="0.2">
      <c r="B17" s="10" t="s">
        <v>3</v>
      </c>
      <c r="C17" s="9"/>
      <c r="E17" s="31">
        <f>DATEVALUE($B$3 &amp; 12 &amp; "日")</f>
        <v>45759</v>
      </c>
      <c r="F17" s="30">
        <f t="shared" si="0"/>
        <v>45759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24"/>
      <c r="S17" s="37">
        <f t="shared" si="1"/>
        <v>0</v>
      </c>
    </row>
    <row r="18" spans="2:19" ht="17.25" customHeight="1" x14ac:dyDescent="0.15">
      <c r="B18" s="11" t="s">
        <v>10</v>
      </c>
      <c r="C18" s="12">
        <v>65000</v>
      </c>
      <c r="E18" s="31">
        <f>DATEVALUE($B$3 &amp; 13 &amp; "日")</f>
        <v>45760</v>
      </c>
      <c r="F18" s="30">
        <f t="shared" si="0"/>
        <v>45760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24"/>
      <c r="S18" s="37">
        <f t="shared" si="1"/>
        <v>0</v>
      </c>
    </row>
    <row r="19" spans="2:19" ht="17.25" customHeight="1" x14ac:dyDescent="0.15">
      <c r="B19" s="13" t="s">
        <v>12</v>
      </c>
      <c r="C19" s="14">
        <v>8000</v>
      </c>
      <c r="E19" s="31">
        <f>DATEVALUE($B$3 &amp; 14 &amp; "日")</f>
        <v>45761</v>
      </c>
      <c r="F19" s="30">
        <f t="shared" si="0"/>
        <v>45761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24"/>
      <c r="S19" s="37">
        <f t="shared" si="1"/>
        <v>0</v>
      </c>
    </row>
    <row r="20" spans="2:19" ht="17.25" customHeight="1" x14ac:dyDescent="0.15">
      <c r="B20" s="13" t="s">
        <v>43</v>
      </c>
      <c r="C20" s="14">
        <v>104</v>
      </c>
      <c r="E20" s="31">
        <f>DATEVALUE($B$3 &amp; 15 &amp; "日")</f>
        <v>45762</v>
      </c>
      <c r="F20" s="30">
        <f t="shared" si="0"/>
        <v>45762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24"/>
      <c r="S20" s="37">
        <f t="shared" si="1"/>
        <v>0</v>
      </c>
    </row>
    <row r="21" spans="2:19" ht="17.25" customHeight="1" x14ac:dyDescent="0.15">
      <c r="B21" s="13"/>
      <c r="C21" s="14"/>
      <c r="E21" s="31">
        <f>DATEVALUE($B$3 &amp;16 &amp; "日")</f>
        <v>45763</v>
      </c>
      <c r="F21" s="30">
        <f t="shared" si="0"/>
        <v>45763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24"/>
      <c r="S21" s="37">
        <f t="shared" si="1"/>
        <v>0</v>
      </c>
    </row>
    <row r="22" spans="2:19" ht="17.25" customHeight="1" x14ac:dyDescent="0.15">
      <c r="B22" s="13"/>
      <c r="C22" s="14"/>
      <c r="E22" s="31">
        <f>DATEVALUE($B$3 &amp;17 &amp; "日")</f>
        <v>45764</v>
      </c>
      <c r="F22" s="30">
        <f t="shared" si="0"/>
        <v>45764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24"/>
      <c r="S22" s="37">
        <f t="shared" si="1"/>
        <v>0</v>
      </c>
    </row>
    <row r="23" spans="2:19" ht="17.25" customHeight="1" x14ac:dyDescent="0.15">
      <c r="B23" s="13"/>
      <c r="C23" s="14"/>
      <c r="E23" s="31">
        <f>DATEVALUE($B$3 &amp; 18 &amp; "日")</f>
        <v>45765</v>
      </c>
      <c r="F23" s="30">
        <f t="shared" si="0"/>
        <v>45765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24"/>
      <c r="S23" s="37">
        <f t="shared" si="1"/>
        <v>0</v>
      </c>
    </row>
    <row r="24" spans="2:19" ht="17.25" customHeight="1" x14ac:dyDescent="0.15">
      <c r="B24" s="13"/>
      <c r="C24" s="14"/>
      <c r="E24" s="31">
        <f>DATEVALUE($B$3 &amp; 19 &amp; "日")</f>
        <v>45766</v>
      </c>
      <c r="F24" s="30">
        <f t="shared" si="0"/>
        <v>45766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24"/>
      <c r="S24" s="37">
        <f t="shared" si="1"/>
        <v>0</v>
      </c>
    </row>
    <row r="25" spans="2:19" ht="17.25" customHeight="1" x14ac:dyDescent="0.15">
      <c r="B25" s="13"/>
      <c r="C25" s="14"/>
      <c r="E25" s="31">
        <f>DATEVALUE($B$3 &amp; 20 &amp; "日")</f>
        <v>45767</v>
      </c>
      <c r="F25" s="30">
        <f t="shared" si="0"/>
        <v>45767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24"/>
      <c r="S25" s="37">
        <f t="shared" si="1"/>
        <v>0</v>
      </c>
    </row>
    <row r="26" spans="2:19" ht="17.25" customHeight="1" x14ac:dyDescent="0.15">
      <c r="B26" s="13"/>
      <c r="C26" s="14"/>
      <c r="E26" s="31">
        <f>DATEVALUE($B$3 &amp; 21 &amp; "日")</f>
        <v>45768</v>
      </c>
      <c r="F26" s="30">
        <f t="shared" si="0"/>
        <v>45768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24"/>
      <c r="S26" s="37">
        <f t="shared" si="1"/>
        <v>0</v>
      </c>
    </row>
    <row r="27" spans="2:19" ht="17.25" customHeight="1" x14ac:dyDescent="0.15">
      <c r="B27" s="13"/>
      <c r="C27" s="14"/>
      <c r="E27" s="31">
        <f>DATEVALUE($B$3 &amp; 22 &amp; "日")</f>
        <v>45769</v>
      </c>
      <c r="F27" s="30">
        <f t="shared" si="0"/>
        <v>45769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24"/>
      <c r="S27" s="37">
        <f t="shared" si="1"/>
        <v>0</v>
      </c>
    </row>
    <row r="28" spans="2:19" ht="17.25" customHeight="1" x14ac:dyDescent="0.15">
      <c r="B28" s="13"/>
      <c r="C28" s="14"/>
      <c r="E28" s="31">
        <f>DATEVALUE($B$3 &amp; 23 &amp; "日")</f>
        <v>45770</v>
      </c>
      <c r="F28" s="30">
        <f t="shared" si="0"/>
        <v>45770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24"/>
      <c r="S28" s="37">
        <f t="shared" si="1"/>
        <v>0</v>
      </c>
    </row>
    <row r="29" spans="2:19" ht="17.25" customHeight="1" x14ac:dyDescent="0.15">
      <c r="B29" s="13"/>
      <c r="C29" s="14"/>
      <c r="E29" s="31">
        <f>DATEVALUE($B$3 &amp; 24 &amp; "日")</f>
        <v>45771</v>
      </c>
      <c r="F29" s="30">
        <f t="shared" si="0"/>
        <v>45771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24"/>
      <c r="S29" s="37">
        <f t="shared" si="1"/>
        <v>0</v>
      </c>
    </row>
    <row r="30" spans="2:19" ht="17.25" customHeight="1" thickBot="1" x14ac:dyDescent="0.2">
      <c r="B30" s="16"/>
      <c r="C30" s="17"/>
      <c r="E30" s="31">
        <f>DATEVALUE($B$3 &amp; 25 &amp; "日")</f>
        <v>45772</v>
      </c>
      <c r="F30" s="30">
        <f t="shared" si="0"/>
        <v>45772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24"/>
      <c r="S30" s="37">
        <f t="shared" si="1"/>
        <v>0</v>
      </c>
    </row>
    <row r="31" spans="2:19" ht="17.25" customHeight="1" thickTop="1" thickBot="1" x14ac:dyDescent="0.2">
      <c r="B31" s="15" t="s">
        <v>2</v>
      </c>
      <c r="C31" s="35">
        <f>SUM(C18:C30)</f>
        <v>73104</v>
      </c>
      <c r="E31" s="31">
        <f>DATEVALUE($B$3 &amp; 26 &amp; "日")</f>
        <v>45773</v>
      </c>
      <c r="F31" s="30">
        <f t="shared" si="0"/>
        <v>45773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24"/>
      <c r="S31" s="37">
        <f t="shared" si="1"/>
        <v>0</v>
      </c>
    </row>
    <row r="32" spans="2:19" ht="17.25" customHeight="1" x14ac:dyDescent="0.15">
      <c r="C32" s="9"/>
      <c r="E32" s="31">
        <f>DATEVALUE($B$3 &amp; 27 &amp; "日")</f>
        <v>45774</v>
      </c>
      <c r="F32" s="30">
        <f t="shared" si="0"/>
        <v>45774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24"/>
      <c r="S32" s="37">
        <f t="shared" si="1"/>
        <v>0</v>
      </c>
    </row>
    <row r="33" spans="2:19" ht="17.25" customHeight="1" thickBot="1" x14ac:dyDescent="0.2">
      <c r="B33" s="10" t="s">
        <v>5</v>
      </c>
      <c r="C33" s="9"/>
      <c r="E33" s="31">
        <f>DATEVALUE($B$3 &amp; 28 &amp; "日")</f>
        <v>45775</v>
      </c>
      <c r="F33" s="30">
        <f t="shared" si="0"/>
        <v>45775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24"/>
      <c r="S33" s="37">
        <f t="shared" si="1"/>
        <v>0</v>
      </c>
    </row>
    <row r="34" spans="2:19" ht="17.25" customHeight="1" x14ac:dyDescent="0.15">
      <c r="B34" s="11" t="s">
        <v>1</v>
      </c>
      <c r="C34" s="32">
        <f>C9</f>
        <v>310004</v>
      </c>
      <c r="E34" s="31">
        <f>DATEVALUE($B$3 &amp; 29 &amp; "日")</f>
        <v>45776</v>
      </c>
      <c r="F34" s="30">
        <f t="shared" si="0"/>
        <v>45776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24"/>
      <c r="S34" s="37">
        <f t="shared" si="1"/>
        <v>0</v>
      </c>
    </row>
    <row r="35" spans="2:19" ht="17.25" customHeight="1" x14ac:dyDescent="0.15">
      <c r="B35" s="13" t="s">
        <v>4</v>
      </c>
      <c r="C35" s="33">
        <f>C15</f>
        <v>21004</v>
      </c>
      <c r="E35" s="31">
        <f>DATEVALUE($B$3 &amp; 30 &amp; "日")</f>
        <v>45777</v>
      </c>
      <c r="F35" s="30">
        <f t="shared" si="0"/>
        <v>45777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24"/>
      <c r="S35" s="37">
        <f t="shared" si="1"/>
        <v>0</v>
      </c>
    </row>
    <row r="36" spans="2:19" ht="17.25" customHeight="1" thickBot="1" x14ac:dyDescent="0.2">
      <c r="B36" s="16" t="s">
        <v>6</v>
      </c>
      <c r="C36" s="34">
        <f>S37</f>
        <v>7246</v>
      </c>
      <c r="E36" s="31" t="e">
        <f>DATEVALUE($B$3 &amp; 31 &amp; "日")</f>
        <v>#VALUE!</v>
      </c>
      <c r="F36" s="30" t="e">
        <f t="shared" si="0"/>
        <v>#VALUE!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6"/>
      <c r="S36" s="42">
        <f t="shared" si="1"/>
        <v>0</v>
      </c>
    </row>
    <row r="37" spans="2:19" ht="17.25" customHeight="1" thickTop="1" thickBot="1" x14ac:dyDescent="0.2">
      <c r="B37" s="15" t="s">
        <v>7</v>
      </c>
      <c r="C37" s="35">
        <f>SUM(C34:C36)</f>
        <v>338254</v>
      </c>
      <c r="E37" s="38" t="s">
        <v>2</v>
      </c>
      <c r="F37" s="39"/>
      <c r="G37" s="36">
        <f>SUM(G6:G36)</f>
        <v>3684</v>
      </c>
      <c r="H37" s="36">
        <f t="shared" ref="H37:R37" si="2">SUM(H6:H36)</f>
        <v>3008</v>
      </c>
      <c r="I37" s="36">
        <f t="shared" si="2"/>
        <v>262</v>
      </c>
      <c r="J37" s="36">
        <f t="shared" si="2"/>
        <v>20</v>
      </c>
      <c r="K37" s="36">
        <f t="shared" si="2"/>
        <v>20</v>
      </c>
      <c r="L37" s="36">
        <f t="shared" si="2"/>
        <v>24</v>
      </c>
      <c r="M37" s="36">
        <f t="shared" si="2"/>
        <v>28</v>
      </c>
      <c r="N37" s="36">
        <f t="shared" si="2"/>
        <v>32</v>
      </c>
      <c r="O37" s="36">
        <f t="shared" si="2"/>
        <v>36</v>
      </c>
      <c r="P37" s="36">
        <f t="shared" si="2"/>
        <v>40</v>
      </c>
      <c r="Q37" s="36">
        <f t="shared" si="2"/>
        <v>44</v>
      </c>
      <c r="R37" s="40">
        <f t="shared" si="2"/>
        <v>48</v>
      </c>
      <c r="S37" s="41">
        <f t="shared" si="1"/>
        <v>7246</v>
      </c>
    </row>
  </sheetData>
  <mergeCells count="3">
    <mergeCell ref="B3:C3"/>
    <mergeCell ref="E5:F5"/>
    <mergeCell ref="E37:F37"/>
  </mergeCells>
  <phoneticPr fontId="1"/>
  <conditionalFormatting sqref="S6:S37">
    <cfRule type="cellIs" dxfId="35" priority="4" operator="equal">
      <formula>0</formula>
    </cfRule>
  </conditionalFormatting>
  <conditionalFormatting sqref="G37:R37">
    <cfRule type="cellIs" dxfId="34" priority="3" operator="equal">
      <formula>0</formula>
    </cfRule>
  </conditionalFormatting>
  <conditionalFormatting sqref="F6:F36">
    <cfRule type="expression" dxfId="33" priority="1">
      <formula>WEEKDAY(E6)=1</formula>
    </cfRule>
    <cfRule type="expression" dxfId="32" priority="2">
      <formula>WEEKDAY(E6)=7</formula>
    </cfRule>
  </conditionalFormatting>
  <hyperlinks>
    <hyperlink ref="A1" r:id="rId1" xr:uid="{46A0BB5D-718C-4895-ADB2-4477DF0A0BD5}"/>
  </hyperlinks>
  <printOptions horizontalCentered="1"/>
  <pageMargins left="0.19685039370078741" right="0.19685039370078741" top="0.39370078740157483" bottom="0.22" header="0.31496062992125984" footer="0.15748031496062992"/>
  <pageSetup paperSize="9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1422F-E854-4A6A-BE41-A32B8971D256}">
  <dimension ref="A1:S37"/>
  <sheetViews>
    <sheetView showGridLines="0" workbookViewId="0"/>
  </sheetViews>
  <sheetFormatPr defaultRowHeight="15.75" x14ac:dyDescent="0.15"/>
  <cols>
    <col min="1" max="1" width="3.75" style="3" customWidth="1"/>
    <col min="2" max="2" width="7.75" style="3" customWidth="1"/>
    <col min="3" max="3" width="9" style="3"/>
    <col min="4" max="4" width="2.75" style="3" customWidth="1"/>
    <col min="5" max="6" width="4.25" style="3" customWidth="1"/>
    <col min="7" max="16384" width="9" style="3"/>
  </cols>
  <sheetData>
    <row r="1" spans="1:19" s="2" customFormat="1" x14ac:dyDescent="0.15">
      <c r="A1" s="1" t="s">
        <v>0</v>
      </c>
    </row>
    <row r="2" spans="1:19" ht="16.5" thickBot="1" x14ac:dyDescent="0.2"/>
    <row r="3" spans="1:19" ht="22.5" customHeight="1" thickBot="1" x14ac:dyDescent="0.2">
      <c r="B3" s="29" t="str">
        <f>LEFT('1月'!B3,5)  &amp; "5月"</f>
        <v>2025年5月</v>
      </c>
      <c r="C3" s="28"/>
      <c r="D3" s="6" t="s">
        <v>17</v>
      </c>
      <c r="H3" s="18" t="s">
        <v>16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</row>
    <row r="4" spans="1:19" ht="7.5" customHeight="1" thickBot="1" x14ac:dyDescent="0.2"/>
    <row r="5" spans="1:19" ht="17.25" customHeight="1" thickBot="1" x14ac:dyDescent="0.2">
      <c r="B5" s="10" t="s">
        <v>1</v>
      </c>
      <c r="E5" s="43"/>
      <c r="F5" s="44"/>
      <c r="G5" s="21" t="s">
        <v>13</v>
      </c>
      <c r="H5" s="21" t="s">
        <v>14</v>
      </c>
      <c r="I5" s="21" t="s">
        <v>15</v>
      </c>
      <c r="J5" s="21" t="s">
        <v>20</v>
      </c>
      <c r="K5" s="21" t="s">
        <v>21</v>
      </c>
      <c r="L5" s="21" t="s">
        <v>22</v>
      </c>
      <c r="M5" s="21" t="s">
        <v>23</v>
      </c>
      <c r="N5" s="21" t="s">
        <v>24</v>
      </c>
      <c r="O5" s="21" t="s">
        <v>25</v>
      </c>
      <c r="P5" s="21" t="s">
        <v>26</v>
      </c>
      <c r="Q5" s="21" t="s">
        <v>27</v>
      </c>
      <c r="R5" s="23" t="s">
        <v>28</v>
      </c>
      <c r="S5" s="22" t="s">
        <v>2</v>
      </c>
    </row>
    <row r="6" spans="1:19" ht="17.25" customHeight="1" x14ac:dyDescent="0.15">
      <c r="B6" s="11" t="s">
        <v>8</v>
      </c>
      <c r="C6" s="12">
        <v>300000</v>
      </c>
      <c r="E6" s="31">
        <f>DATEVALUE($B$3 &amp; 1 &amp; "日")</f>
        <v>45778</v>
      </c>
      <c r="F6" s="30">
        <f>+E6</f>
        <v>45778</v>
      </c>
      <c r="G6" s="7">
        <v>3180</v>
      </c>
      <c r="H6" s="4">
        <v>1000</v>
      </c>
      <c r="I6" s="4"/>
      <c r="J6" s="4">
        <v>5</v>
      </c>
      <c r="K6" s="4"/>
      <c r="L6" s="4"/>
      <c r="M6" s="4"/>
      <c r="N6" s="4"/>
      <c r="O6" s="4"/>
      <c r="P6" s="4"/>
      <c r="Q6" s="4"/>
      <c r="R6" s="24"/>
      <c r="S6" s="37">
        <f>SUM(G6:R6)</f>
        <v>4185</v>
      </c>
    </row>
    <row r="7" spans="1:19" ht="17.25" customHeight="1" x14ac:dyDescent="0.15">
      <c r="B7" s="13" t="s">
        <v>42</v>
      </c>
      <c r="C7" s="14">
        <v>10005</v>
      </c>
      <c r="E7" s="31">
        <f>DATEVALUE($B$3 &amp; 2 &amp; "日")</f>
        <v>45779</v>
      </c>
      <c r="F7" s="30">
        <f t="shared" ref="F7:F36" si="0">+E7</f>
        <v>45779</v>
      </c>
      <c r="G7" s="4"/>
      <c r="H7" s="4"/>
      <c r="I7" s="4">
        <v>120</v>
      </c>
      <c r="J7" s="4"/>
      <c r="K7" s="4"/>
      <c r="L7" s="4"/>
      <c r="M7" s="4"/>
      <c r="N7" s="4"/>
      <c r="O7" s="4"/>
      <c r="P7" s="4"/>
      <c r="Q7" s="4"/>
      <c r="R7" s="24"/>
      <c r="S7" s="37">
        <f t="shared" ref="S7:S37" si="1">SUM(G7:R7)</f>
        <v>120</v>
      </c>
    </row>
    <row r="8" spans="1:19" ht="17.25" customHeight="1" thickBot="1" x14ac:dyDescent="0.2">
      <c r="B8" s="16"/>
      <c r="C8" s="17"/>
      <c r="E8" s="31">
        <f>DATEVALUE($B$3 &amp; 3 &amp; "日")</f>
        <v>45780</v>
      </c>
      <c r="F8" s="30">
        <f t="shared" si="0"/>
        <v>45780</v>
      </c>
      <c r="G8" s="4"/>
      <c r="H8" s="4">
        <v>2000</v>
      </c>
      <c r="I8" s="4"/>
      <c r="J8" s="4"/>
      <c r="K8" s="4"/>
      <c r="L8" s="4"/>
      <c r="M8" s="4"/>
      <c r="N8" s="4"/>
      <c r="O8" s="4"/>
      <c r="P8" s="4"/>
      <c r="Q8" s="4"/>
      <c r="R8" s="24"/>
      <c r="S8" s="37">
        <f t="shared" si="1"/>
        <v>2000</v>
      </c>
    </row>
    <row r="9" spans="1:19" ht="17.25" customHeight="1" thickTop="1" thickBot="1" x14ac:dyDescent="0.2">
      <c r="B9" s="15" t="s">
        <v>2</v>
      </c>
      <c r="C9" s="35">
        <f>SUM(C6:C8)</f>
        <v>310005</v>
      </c>
      <c r="E9" s="31">
        <f>DATEVALUE($B$3 &amp;4 &amp; "日")</f>
        <v>45781</v>
      </c>
      <c r="F9" s="30">
        <f t="shared" si="0"/>
        <v>45781</v>
      </c>
      <c r="G9" s="4"/>
      <c r="H9" s="4"/>
      <c r="I9" s="4">
        <v>130</v>
      </c>
      <c r="J9" s="4"/>
      <c r="K9" s="4"/>
      <c r="L9" s="4"/>
      <c r="M9" s="4"/>
      <c r="N9" s="4"/>
      <c r="O9" s="4"/>
      <c r="P9" s="4"/>
      <c r="Q9" s="4"/>
      <c r="R9" s="24"/>
      <c r="S9" s="37">
        <f t="shared" si="1"/>
        <v>130</v>
      </c>
    </row>
    <row r="10" spans="1:19" ht="17.25" customHeight="1" x14ac:dyDescent="0.15">
      <c r="B10" s="5"/>
      <c r="C10" s="8"/>
      <c r="E10" s="31">
        <f>DATEVALUE($B$3 &amp; 5 &amp; "日")</f>
        <v>45782</v>
      </c>
      <c r="F10" s="30">
        <f t="shared" si="0"/>
        <v>45782</v>
      </c>
      <c r="G10" s="4">
        <v>500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24"/>
      <c r="S10" s="37">
        <f t="shared" si="1"/>
        <v>500</v>
      </c>
    </row>
    <row r="11" spans="1:19" ht="17.25" customHeight="1" thickBot="1" x14ac:dyDescent="0.2">
      <c r="B11" s="10" t="s">
        <v>4</v>
      </c>
      <c r="C11" s="9"/>
      <c r="E11" s="31">
        <f>DATEVALUE($B$3 &amp; 6 &amp; "日")</f>
        <v>45783</v>
      </c>
      <c r="F11" s="30">
        <f t="shared" si="0"/>
        <v>45783</v>
      </c>
      <c r="G11" s="4">
        <v>1</v>
      </c>
      <c r="H11" s="4">
        <v>2</v>
      </c>
      <c r="I11" s="4">
        <v>3</v>
      </c>
      <c r="J11" s="4">
        <v>4</v>
      </c>
      <c r="K11" s="4">
        <v>5</v>
      </c>
      <c r="L11" s="4">
        <v>6</v>
      </c>
      <c r="M11" s="4">
        <v>7</v>
      </c>
      <c r="N11" s="4">
        <v>8</v>
      </c>
      <c r="O11" s="4">
        <v>9</v>
      </c>
      <c r="P11" s="4">
        <v>10</v>
      </c>
      <c r="Q11" s="4">
        <v>11</v>
      </c>
      <c r="R11" s="24">
        <v>12</v>
      </c>
      <c r="S11" s="37">
        <f t="shared" si="1"/>
        <v>78</v>
      </c>
    </row>
    <row r="12" spans="1:19" ht="17.25" customHeight="1" x14ac:dyDescent="0.15">
      <c r="B12" s="11" t="s">
        <v>9</v>
      </c>
      <c r="C12" s="12">
        <v>20000</v>
      </c>
      <c r="E12" s="31">
        <f>DATEVALUE($B$3 &amp; 7 &amp; "日")</f>
        <v>45784</v>
      </c>
      <c r="F12" s="30">
        <f t="shared" si="0"/>
        <v>45784</v>
      </c>
      <c r="G12" s="4">
        <v>1</v>
      </c>
      <c r="H12" s="4">
        <v>2</v>
      </c>
      <c r="I12" s="4">
        <v>3</v>
      </c>
      <c r="J12" s="4">
        <v>4</v>
      </c>
      <c r="K12" s="4">
        <v>5</v>
      </c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>
        <v>11</v>
      </c>
      <c r="R12" s="24">
        <v>12</v>
      </c>
      <c r="S12" s="37">
        <f t="shared" si="1"/>
        <v>78</v>
      </c>
    </row>
    <row r="13" spans="1:19" ht="17.25" customHeight="1" x14ac:dyDescent="0.15">
      <c r="B13" s="13" t="s">
        <v>11</v>
      </c>
      <c r="C13" s="14">
        <v>1005</v>
      </c>
      <c r="E13" s="31">
        <f>DATEVALUE($B$3 &amp; 8 &amp; "日")</f>
        <v>45785</v>
      </c>
      <c r="F13" s="30">
        <f t="shared" si="0"/>
        <v>45785</v>
      </c>
      <c r="G13" s="4">
        <v>1</v>
      </c>
      <c r="H13" s="4">
        <v>2</v>
      </c>
      <c r="I13" s="4">
        <v>3</v>
      </c>
      <c r="J13" s="4">
        <v>4</v>
      </c>
      <c r="K13" s="4">
        <v>5</v>
      </c>
      <c r="L13" s="4">
        <v>6</v>
      </c>
      <c r="M13" s="4">
        <v>7</v>
      </c>
      <c r="N13" s="4">
        <v>8</v>
      </c>
      <c r="O13" s="4">
        <v>9</v>
      </c>
      <c r="P13" s="4">
        <v>10</v>
      </c>
      <c r="Q13" s="4">
        <v>11</v>
      </c>
      <c r="R13" s="24">
        <v>12</v>
      </c>
      <c r="S13" s="37">
        <f t="shared" si="1"/>
        <v>78</v>
      </c>
    </row>
    <row r="14" spans="1:19" ht="17.25" customHeight="1" thickBot="1" x14ac:dyDescent="0.2">
      <c r="B14" s="16"/>
      <c r="C14" s="17"/>
      <c r="E14" s="31">
        <f>DATEVALUE($B$3 &amp; 9 &amp; "日")</f>
        <v>45786</v>
      </c>
      <c r="F14" s="30">
        <f t="shared" si="0"/>
        <v>45786</v>
      </c>
      <c r="G14" s="4">
        <v>1</v>
      </c>
      <c r="H14" s="4">
        <v>2</v>
      </c>
      <c r="I14" s="4">
        <v>3</v>
      </c>
      <c r="J14" s="4">
        <v>4</v>
      </c>
      <c r="K14" s="4">
        <v>5</v>
      </c>
      <c r="L14" s="4">
        <v>6</v>
      </c>
      <c r="M14" s="4">
        <v>7</v>
      </c>
      <c r="N14" s="4">
        <v>8</v>
      </c>
      <c r="O14" s="4">
        <v>9</v>
      </c>
      <c r="P14" s="4">
        <v>10</v>
      </c>
      <c r="Q14" s="4">
        <v>11</v>
      </c>
      <c r="R14" s="24">
        <v>12</v>
      </c>
      <c r="S14" s="37">
        <f t="shared" si="1"/>
        <v>78</v>
      </c>
    </row>
    <row r="15" spans="1:19" ht="17.25" customHeight="1" thickTop="1" thickBot="1" x14ac:dyDescent="0.2">
      <c r="B15" s="15" t="s">
        <v>2</v>
      </c>
      <c r="C15" s="35">
        <f>SUM(C12:C14)</f>
        <v>21005</v>
      </c>
      <c r="E15" s="31">
        <f>DATEVALUE($B$3 &amp; 10 &amp; "日")</f>
        <v>45787</v>
      </c>
      <c r="F15" s="30">
        <f t="shared" si="0"/>
        <v>45787</v>
      </c>
      <c r="G15" s="4">
        <v>1</v>
      </c>
      <c r="H15" s="4">
        <v>2</v>
      </c>
      <c r="I15" s="4">
        <v>3</v>
      </c>
      <c r="J15" s="4">
        <v>4</v>
      </c>
      <c r="K15" s="4">
        <v>5</v>
      </c>
      <c r="L15" s="4">
        <v>6</v>
      </c>
      <c r="M15" s="4">
        <v>7</v>
      </c>
      <c r="N15" s="4">
        <v>8</v>
      </c>
      <c r="O15" s="4">
        <v>9</v>
      </c>
      <c r="P15" s="4">
        <v>10</v>
      </c>
      <c r="Q15" s="4">
        <v>11</v>
      </c>
      <c r="R15" s="24">
        <v>12</v>
      </c>
      <c r="S15" s="37">
        <f t="shared" si="1"/>
        <v>78</v>
      </c>
    </row>
    <row r="16" spans="1:19" ht="17.25" customHeight="1" x14ac:dyDescent="0.15">
      <c r="C16" s="9"/>
      <c r="E16" s="31">
        <f>DATEVALUE($B$3 &amp; 11 &amp; "日")</f>
        <v>45788</v>
      </c>
      <c r="F16" s="30">
        <f t="shared" si="0"/>
        <v>45788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24"/>
      <c r="S16" s="37">
        <f t="shared" si="1"/>
        <v>0</v>
      </c>
    </row>
    <row r="17" spans="2:19" ht="17.25" customHeight="1" thickBot="1" x14ac:dyDescent="0.2">
      <c r="B17" s="10" t="s">
        <v>3</v>
      </c>
      <c r="C17" s="9"/>
      <c r="E17" s="31">
        <f>DATEVALUE($B$3 &amp; 12 &amp; "日")</f>
        <v>45789</v>
      </c>
      <c r="F17" s="30">
        <f t="shared" si="0"/>
        <v>45789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24"/>
      <c r="S17" s="37">
        <f t="shared" si="1"/>
        <v>0</v>
      </c>
    </row>
    <row r="18" spans="2:19" ht="17.25" customHeight="1" x14ac:dyDescent="0.15">
      <c r="B18" s="11" t="s">
        <v>10</v>
      </c>
      <c r="C18" s="12">
        <v>65000</v>
      </c>
      <c r="E18" s="31">
        <f>DATEVALUE($B$3 &amp; 13 &amp; "日")</f>
        <v>45790</v>
      </c>
      <c r="F18" s="30">
        <f t="shared" si="0"/>
        <v>45790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24"/>
      <c r="S18" s="37">
        <f t="shared" si="1"/>
        <v>0</v>
      </c>
    </row>
    <row r="19" spans="2:19" ht="17.25" customHeight="1" x14ac:dyDescent="0.15">
      <c r="B19" s="13" t="s">
        <v>12</v>
      </c>
      <c r="C19" s="14">
        <v>8000</v>
      </c>
      <c r="E19" s="31">
        <f>DATEVALUE($B$3 &amp; 14 &amp; "日")</f>
        <v>45791</v>
      </c>
      <c r="F19" s="30">
        <f t="shared" si="0"/>
        <v>45791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24"/>
      <c r="S19" s="37">
        <f t="shared" si="1"/>
        <v>0</v>
      </c>
    </row>
    <row r="20" spans="2:19" ht="17.25" customHeight="1" x14ac:dyDescent="0.15">
      <c r="B20" s="13" t="s">
        <v>43</v>
      </c>
      <c r="C20" s="14">
        <v>105</v>
      </c>
      <c r="E20" s="31">
        <f>DATEVALUE($B$3 &amp; 15 &amp; "日")</f>
        <v>45792</v>
      </c>
      <c r="F20" s="30">
        <f t="shared" si="0"/>
        <v>45792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24"/>
      <c r="S20" s="37">
        <f t="shared" si="1"/>
        <v>0</v>
      </c>
    </row>
    <row r="21" spans="2:19" ht="17.25" customHeight="1" x14ac:dyDescent="0.15">
      <c r="B21" s="13"/>
      <c r="C21" s="14"/>
      <c r="E21" s="31">
        <f>DATEVALUE($B$3 &amp;16 &amp; "日")</f>
        <v>45793</v>
      </c>
      <c r="F21" s="30">
        <f t="shared" si="0"/>
        <v>45793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24"/>
      <c r="S21" s="37">
        <f t="shared" si="1"/>
        <v>0</v>
      </c>
    </row>
    <row r="22" spans="2:19" ht="17.25" customHeight="1" x14ac:dyDescent="0.15">
      <c r="B22" s="13"/>
      <c r="C22" s="14"/>
      <c r="E22" s="31">
        <f>DATEVALUE($B$3 &amp;17 &amp; "日")</f>
        <v>45794</v>
      </c>
      <c r="F22" s="30">
        <f t="shared" si="0"/>
        <v>45794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24"/>
      <c r="S22" s="37">
        <f t="shared" si="1"/>
        <v>0</v>
      </c>
    </row>
    <row r="23" spans="2:19" ht="17.25" customHeight="1" x14ac:dyDescent="0.15">
      <c r="B23" s="13"/>
      <c r="C23" s="14"/>
      <c r="E23" s="31">
        <f>DATEVALUE($B$3 &amp; 18 &amp; "日")</f>
        <v>45795</v>
      </c>
      <c r="F23" s="30">
        <f t="shared" si="0"/>
        <v>45795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24"/>
      <c r="S23" s="37">
        <f t="shared" si="1"/>
        <v>0</v>
      </c>
    </row>
    <row r="24" spans="2:19" ht="17.25" customHeight="1" x14ac:dyDescent="0.15">
      <c r="B24" s="13"/>
      <c r="C24" s="14"/>
      <c r="E24" s="31">
        <f>DATEVALUE($B$3 &amp; 19 &amp; "日")</f>
        <v>45796</v>
      </c>
      <c r="F24" s="30">
        <f t="shared" si="0"/>
        <v>45796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24"/>
      <c r="S24" s="37">
        <f t="shared" si="1"/>
        <v>0</v>
      </c>
    </row>
    <row r="25" spans="2:19" ht="17.25" customHeight="1" x14ac:dyDescent="0.15">
      <c r="B25" s="13"/>
      <c r="C25" s="14"/>
      <c r="E25" s="31">
        <f>DATEVALUE($B$3 &amp; 20 &amp; "日")</f>
        <v>45797</v>
      </c>
      <c r="F25" s="30">
        <f t="shared" si="0"/>
        <v>45797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24"/>
      <c r="S25" s="37">
        <f t="shared" si="1"/>
        <v>0</v>
      </c>
    </row>
    <row r="26" spans="2:19" ht="17.25" customHeight="1" x14ac:dyDescent="0.15">
      <c r="B26" s="13"/>
      <c r="C26" s="14"/>
      <c r="E26" s="31">
        <f>DATEVALUE($B$3 &amp; 21 &amp; "日")</f>
        <v>45798</v>
      </c>
      <c r="F26" s="30">
        <f t="shared" si="0"/>
        <v>45798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24"/>
      <c r="S26" s="37">
        <f t="shared" si="1"/>
        <v>0</v>
      </c>
    </row>
    <row r="27" spans="2:19" ht="17.25" customHeight="1" x14ac:dyDescent="0.15">
      <c r="B27" s="13"/>
      <c r="C27" s="14"/>
      <c r="E27" s="31">
        <f>DATEVALUE($B$3 &amp; 22 &amp; "日")</f>
        <v>45799</v>
      </c>
      <c r="F27" s="30">
        <f t="shared" si="0"/>
        <v>45799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24"/>
      <c r="S27" s="37">
        <f t="shared" si="1"/>
        <v>0</v>
      </c>
    </row>
    <row r="28" spans="2:19" ht="17.25" customHeight="1" x14ac:dyDescent="0.15">
      <c r="B28" s="13"/>
      <c r="C28" s="14"/>
      <c r="E28" s="31">
        <f>DATEVALUE($B$3 &amp; 23 &amp; "日")</f>
        <v>45800</v>
      </c>
      <c r="F28" s="30">
        <f t="shared" si="0"/>
        <v>45800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24"/>
      <c r="S28" s="37">
        <f t="shared" si="1"/>
        <v>0</v>
      </c>
    </row>
    <row r="29" spans="2:19" ht="17.25" customHeight="1" x14ac:dyDescent="0.15">
      <c r="B29" s="13"/>
      <c r="C29" s="14"/>
      <c r="E29" s="31">
        <f>DATEVALUE($B$3 &amp; 24 &amp; "日")</f>
        <v>45801</v>
      </c>
      <c r="F29" s="30">
        <f t="shared" si="0"/>
        <v>45801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24"/>
      <c r="S29" s="37">
        <f t="shared" si="1"/>
        <v>0</v>
      </c>
    </row>
    <row r="30" spans="2:19" ht="17.25" customHeight="1" thickBot="1" x14ac:dyDescent="0.2">
      <c r="B30" s="16"/>
      <c r="C30" s="17"/>
      <c r="E30" s="31">
        <f>DATEVALUE($B$3 &amp; 25 &amp; "日")</f>
        <v>45802</v>
      </c>
      <c r="F30" s="30">
        <f t="shared" si="0"/>
        <v>45802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24"/>
      <c r="S30" s="37">
        <f t="shared" si="1"/>
        <v>0</v>
      </c>
    </row>
    <row r="31" spans="2:19" ht="17.25" customHeight="1" thickTop="1" thickBot="1" x14ac:dyDescent="0.2">
      <c r="B31" s="15" t="s">
        <v>2</v>
      </c>
      <c r="C31" s="35">
        <f>SUM(C18:C30)</f>
        <v>73105</v>
      </c>
      <c r="E31" s="31">
        <f>DATEVALUE($B$3 &amp; 26 &amp; "日")</f>
        <v>45803</v>
      </c>
      <c r="F31" s="30">
        <f t="shared" si="0"/>
        <v>45803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24"/>
      <c r="S31" s="37">
        <f t="shared" si="1"/>
        <v>0</v>
      </c>
    </row>
    <row r="32" spans="2:19" ht="17.25" customHeight="1" x14ac:dyDescent="0.15">
      <c r="C32" s="9"/>
      <c r="E32" s="31">
        <f>DATEVALUE($B$3 &amp; 27 &amp; "日")</f>
        <v>45804</v>
      </c>
      <c r="F32" s="30">
        <f t="shared" si="0"/>
        <v>45804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24"/>
      <c r="S32" s="37">
        <f t="shared" si="1"/>
        <v>0</v>
      </c>
    </row>
    <row r="33" spans="2:19" ht="17.25" customHeight="1" thickBot="1" x14ac:dyDescent="0.2">
      <c r="B33" s="10" t="s">
        <v>5</v>
      </c>
      <c r="C33" s="9"/>
      <c r="E33" s="31">
        <f>DATEVALUE($B$3 &amp; 28 &amp; "日")</f>
        <v>45805</v>
      </c>
      <c r="F33" s="30">
        <f t="shared" si="0"/>
        <v>45805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24"/>
      <c r="S33" s="37">
        <f t="shared" si="1"/>
        <v>0</v>
      </c>
    </row>
    <row r="34" spans="2:19" ht="17.25" customHeight="1" x14ac:dyDescent="0.15">
      <c r="B34" s="11" t="s">
        <v>1</v>
      </c>
      <c r="C34" s="32">
        <f>C9</f>
        <v>310005</v>
      </c>
      <c r="E34" s="31">
        <f>DATEVALUE($B$3 &amp; 29 &amp; "日")</f>
        <v>45806</v>
      </c>
      <c r="F34" s="30">
        <f t="shared" si="0"/>
        <v>45806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24"/>
      <c r="S34" s="37">
        <f t="shared" si="1"/>
        <v>0</v>
      </c>
    </row>
    <row r="35" spans="2:19" ht="17.25" customHeight="1" x14ac:dyDescent="0.15">
      <c r="B35" s="13" t="s">
        <v>4</v>
      </c>
      <c r="C35" s="33">
        <f>C15</f>
        <v>21005</v>
      </c>
      <c r="E35" s="31">
        <f>DATEVALUE($B$3 &amp; 30 &amp; "日")</f>
        <v>45807</v>
      </c>
      <c r="F35" s="30">
        <f t="shared" si="0"/>
        <v>45807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24"/>
      <c r="S35" s="37">
        <f t="shared" si="1"/>
        <v>0</v>
      </c>
    </row>
    <row r="36" spans="2:19" ht="17.25" customHeight="1" thickBot="1" x14ac:dyDescent="0.2">
      <c r="B36" s="16" t="s">
        <v>6</v>
      </c>
      <c r="C36" s="34">
        <f>S37</f>
        <v>7325</v>
      </c>
      <c r="E36" s="31">
        <f>DATEVALUE($B$3 &amp; 31 &amp; "日")</f>
        <v>45808</v>
      </c>
      <c r="F36" s="30">
        <f t="shared" si="0"/>
        <v>45808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6"/>
      <c r="S36" s="42">
        <f t="shared" si="1"/>
        <v>0</v>
      </c>
    </row>
    <row r="37" spans="2:19" ht="17.25" customHeight="1" thickTop="1" thickBot="1" x14ac:dyDescent="0.2">
      <c r="B37" s="15" t="s">
        <v>7</v>
      </c>
      <c r="C37" s="35">
        <f>SUM(C34:C36)</f>
        <v>338335</v>
      </c>
      <c r="E37" s="38" t="s">
        <v>2</v>
      </c>
      <c r="F37" s="39"/>
      <c r="G37" s="36">
        <f>SUM(G6:G36)</f>
        <v>3685</v>
      </c>
      <c r="H37" s="36">
        <f t="shared" ref="H37:R37" si="2">SUM(H6:H36)</f>
        <v>3010</v>
      </c>
      <c r="I37" s="36">
        <f t="shared" si="2"/>
        <v>265</v>
      </c>
      <c r="J37" s="36">
        <f t="shared" si="2"/>
        <v>25</v>
      </c>
      <c r="K37" s="36">
        <f t="shared" si="2"/>
        <v>25</v>
      </c>
      <c r="L37" s="36">
        <f t="shared" si="2"/>
        <v>30</v>
      </c>
      <c r="M37" s="36">
        <f t="shared" si="2"/>
        <v>35</v>
      </c>
      <c r="N37" s="36">
        <f t="shared" si="2"/>
        <v>40</v>
      </c>
      <c r="O37" s="36">
        <f t="shared" si="2"/>
        <v>45</v>
      </c>
      <c r="P37" s="36">
        <f t="shared" si="2"/>
        <v>50</v>
      </c>
      <c r="Q37" s="36">
        <f t="shared" si="2"/>
        <v>55</v>
      </c>
      <c r="R37" s="40">
        <f t="shared" si="2"/>
        <v>60</v>
      </c>
      <c r="S37" s="41">
        <f t="shared" si="1"/>
        <v>7325</v>
      </c>
    </row>
  </sheetData>
  <mergeCells count="3">
    <mergeCell ref="B3:C3"/>
    <mergeCell ref="E5:F5"/>
    <mergeCell ref="E37:F37"/>
  </mergeCells>
  <phoneticPr fontId="1"/>
  <conditionalFormatting sqref="S6:S37">
    <cfRule type="cellIs" dxfId="31" priority="4" operator="equal">
      <formula>0</formula>
    </cfRule>
  </conditionalFormatting>
  <conditionalFormatting sqref="G37:R37">
    <cfRule type="cellIs" dxfId="30" priority="3" operator="equal">
      <formula>0</formula>
    </cfRule>
  </conditionalFormatting>
  <conditionalFormatting sqref="F6:F36">
    <cfRule type="expression" dxfId="29" priority="1">
      <formula>WEEKDAY(E6)=1</formula>
    </cfRule>
    <cfRule type="expression" dxfId="28" priority="2">
      <formula>WEEKDAY(E6)=7</formula>
    </cfRule>
  </conditionalFormatting>
  <hyperlinks>
    <hyperlink ref="A1" r:id="rId1" xr:uid="{52D80CC1-5CAD-40E3-BDB8-93B8F93D805B}"/>
  </hyperlinks>
  <printOptions horizontalCentered="1"/>
  <pageMargins left="0.19685039370078741" right="0.19685039370078741" top="0.39370078740157483" bottom="0.22" header="0.31496062992125984" footer="0.15748031496062992"/>
  <pageSetup paperSize="9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508B9-4664-48CA-BC49-4561B9325889}">
  <dimension ref="A1:S37"/>
  <sheetViews>
    <sheetView showGridLines="0" workbookViewId="0"/>
  </sheetViews>
  <sheetFormatPr defaultRowHeight="15.75" x14ac:dyDescent="0.15"/>
  <cols>
    <col min="1" max="1" width="3.75" style="3" customWidth="1"/>
    <col min="2" max="2" width="7.75" style="3" customWidth="1"/>
    <col min="3" max="3" width="9" style="3"/>
    <col min="4" max="4" width="2.75" style="3" customWidth="1"/>
    <col min="5" max="6" width="4.25" style="3" customWidth="1"/>
    <col min="7" max="16384" width="9" style="3"/>
  </cols>
  <sheetData>
    <row r="1" spans="1:19" s="2" customFormat="1" x14ac:dyDescent="0.15">
      <c r="A1" s="1" t="s">
        <v>0</v>
      </c>
    </row>
    <row r="2" spans="1:19" ht="16.5" thickBot="1" x14ac:dyDescent="0.2"/>
    <row r="3" spans="1:19" ht="22.5" customHeight="1" thickBot="1" x14ac:dyDescent="0.2">
      <c r="B3" s="29" t="str">
        <f>LEFT('1月'!B3,5)  &amp; "6月"</f>
        <v>2025年6月</v>
      </c>
      <c r="C3" s="28"/>
      <c r="D3" s="6" t="s">
        <v>17</v>
      </c>
      <c r="H3" s="18" t="s">
        <v>16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</row>
    <row r="4" spans="1:19" ht="7.5" customHeight="1" thickBot="1" x14ac:dyDescent="0.2"/>
    <row r="5" spans="1:19" ht="17.25" customHeight="1" thickBot="1" x14ac:dyDescent="0.2">
      <c r="B5" s="10" t="s">
        <v>1</v>
      </c>
      <c r="E5" s="43"/>
      <c r="F5" s="44"/>
      <c r="G5" s="21" t="s">
        <v>13</v>
      </c>
      <c r="H5" s="21" t="s">
        <v>14</v>
      </c>
      <c r="I5" s="21" t="s">
        <v>15</v>
      </c>
      <c r="J5" s="21" t="s">
        <v>20</v>
      </c>
      <c r="K5" s="21" t="s">
        <v>21</v>
      </c>
      <c r="L5" s="21" t="s">
        <v>22</v>
      </c>
      <c r="M5" s="21" t="s">
        <v>23</v>
      </c>
      <c r="N5" s="21" t="s">
        <v>24</v>
      </c>
      <c r="O5" s="21" t="s">
        <v>25</v>
      </c>
      <c r="P5" s="21" t="s">
        <v>26</v>
      </c>
      <c r="Q5" s="21" t="s">
        <v>27</v>
      </c>
      <c r="R5" s="23" t="s">
        <v>28</v>
      </c>
      <c r="S5" s="22" t="s">
        <v>2</v>
      </c>
    </row>
    <row r="6" spans="1:19" ht="17.25" customHeight="1" x14ac:dyDescent="0.15">
      <c r="B6" s="11" t="s">
        <v>8</v>
      </c>
      <c r="C6" s="12">
        <v>300000</v>
      </c>
      <c r="E6" s="31">
        <f>DATEVALUE($B$3 &amp; 1 &amp; "日")</f>
        <v>45809</v>
      </c>
      <c r="F6" s="30">
        <f>+E6</f>
        <v>45809</v>
      </c>
      <c r="G6" s="7">
        <v>3180</v>
      </c>
      <c r="H6" s="4">
        <v>1000</v>
      </c>
      <c r="I6" s="4"/>
      <c r="J6" s="4">
        <v>6</v>
      </c>
      <c r="K6" s="4"/>
      <c r="L6" s="4"/>
      <c r="M6" s="4"/>
      <c r="N6" s="4"/>
      <c r="O6" s="4"/>
      <c r="P6" s="4"/>
      <c r="Q6" s="4"/>
      <c r="R6" s="24"/>
      <c r="S6" s="37">
        <f>SUM(G6:R6)</f>
        <v>4186</v>
      </c>
    </row>
    <row r="7" spans="1:19" ht="17.25" customHeight="1" x14ac:dyDescent="0.15">
      <c r="B7" s="13" t="s">
        <v>42</v>
      </c>
      <c r="C7" s="14">
        <v>10006</v>
      </c>
      <c r="E7" s="31">
        <f>DATEVALUE($B$3 &amp; 2 &amp; "日")</f>
        <v>45810</v>
      </c>
      <c r="F7" s="30">
        <f t="shared" ref="F7:F36" si="0">+E7</f>
        <v>45810</v>
      </c>
      <c r="G7" s="4"/>
      <c r="H7" s="4"/>
      <c r="I7" s="4">
        <v>120</v>
      </c>
      <c r="J7" s="4"/>
      <c r="K7" s="4"/>
      <c r="L7" s="4"/>
      <c r="M7" s="4"/>
      <c r="N7" s="4"/>
      <c r="O7" s="4"/>
      <c r="P7" s="4"/>
      <c r="Q7" s="4"/>
      <c r="R7" s="24"/>
      <c r="S7" s="37">
        <f t="shared" ref="S7:S37" si="1">SUM(G7:R7)</f>
        <v>120</v>
      </c>
    </row>
    <row r="8" spans="1:19" ht="17.25" customHeight="1" thickBot="1" x14ac:dyDescent="0.2">
      <c r="B8" s="16"/>
      <c r="C8" s="17"/>
      <c r="E8" s="31">
        <f>DATEVALUE($B$3 &amp; 3 &amp; "日")</f>
        <v>45811</v>
      </c>
      <c r="F8" s="30">
        <f t="shared" si="0"/>
        <v>45811</v>
      </c>
      <c r="G8" s="4"/>
      <c r="H8" s="4">
        <v>2000</v>
      </c>
      <c r="I8" s="4"/>
      <c r="J8" s="4"/>
      <c r="K8" s="4"/>
      <c r="L8" s="4"/>
      <c r="M8" s="4"/>
      <c r="N8" s="4"/>
      <c r="O8" s="4"/>
      <c r="P8" s="4"/>
      <c r="Q8" s="4"/>
      <c r="R8" s="24"/>
      <c r="S8" s="37">
        <f t="shared" si="1"/>
        <v>2000</v>
      </c>
    </row>
    <row r="9" spans="1:19" ht="17.25" customHeight="1" thickTop="1" thickBot="1" x14ac:dyDescent="0.2">
      <c r="B9" s="15" t="s">
        <v>2</v>
      </c>
      <c r="C9" s="35">
        <f>SUM(C6:C8)</f>
        <v>310006</v>
      </c>
      <c r="E9" s="31">
        <f>DATEVALUE($B$3 &amp;4 &amp; "日")</f>
        <v>45812</v>
      </c>
      <c r="F9" s="30">
        <f t="shared" si="0"/>
        <v>45812</v>
      </c>
      <c r="G9" s="4"/>
      <c r="H9" s="4"/>
      <c r="I9" s="4">
        <v>130</v>
      </c>
      <c r="J9" s="4"/>
      <c r="K9" s="4"/>
      <c r="L9" s="4"/>
      <c r="M9" s="4"/>
      <c r="N9" s="4"/>
      <c r="O9" s="4"/>
      <c r="P9" s="4"/>
      <c r="Q9" s="4"/>
      <c r="R9" s="24"/>
      <c r="S9" s="37">
        <f t="shared" si="1"/>
        <v>130</v>
      </c>
    </row>
    <row r="10" spans="1:19" ht="17.25" customHeight="1" x14ac:dyDescent="0.15">
      <c r="B10" s="5"/>
      <c r="C10" s="8"/>
      <c r="E10" s="31">
        <f>DATEVALUE($B$3 &amp; 5 &amp; "日")</f>
        <v>45813</v>
      </c>
      <c r="F10" s="30">
        <f t="shared" si="0"/>
        <v>45813</v>
      </c>
      <c r="G10" s="4">
        <v>500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24"/>
      <c r="S10" s="37">
        <f t="shared" si="1"/>
        <v>500</v>
      </c>
    </row>
    <row r="11" spans="1:19" ht="17.25" customHeight="1" thickBot="1" x14ac:dyDescent="0.2">
      <c r="B11" s="10" t="s">
        <v>4</v>
      </c>
      <c r="C11" s="9"/>
      <c r="E11" s="31">
        <f>DATEVALUE($B$3 &amp; 6 &amp; "日")</f>
        <v>45814</v>
      </c>
      <c r="F11" s="30">
        <f t="shared" si="0"/>
        <v>45814</v>
      </c>
      <c r="G11" s="4">
        <v>1</v>
      </c>
      <c r="H11" s="4">
        <v>2</v>
      </c>
      <c r="I11" s="4">
        <v>3</v>
      </c>
      <c r="J11" s="4">
        <v>4</v>
      </c>
      <c r="K11" s="4">
        <v>5</v>
      </c>
      <c r="L11" s="4">
        <v>6</v>
      </c>
      <c r="M11" s="4">
        <v>7</v>
      </c>
      <c r="N11" s="4">
        <v>8</v>
      </c>
      <c r="O11" s="4">
        <v>9</v>
      </c>
      <c r="P11" s="4">
        <v>10</v>
      </c>
      <c r="Q11" s="4">
        <v>11</v>
      </c>
      <c r="R11" s="24">
        <v>12</v>
      </c>
      <c r="S11" s="37">
        <f t="shared" si="1"/>
        <v>78</v>
      </c>
    </row>
    <row r="12" spans="1:19" ht="17.25" customHeight="1" x14ac:dyDescent="0.15">
      <c r="B12" s="11" t="s">
        <v>9</v>
      </c>
      <c r="C12" s="12">
        <v>20000</v>
      </c>
      <c r="E12" s="31">
        <f>DATEVALUE($B$3 &amp; 7 &amp; "日")</f>
        <v>45815</v>
      </c>
      <c r="F12" s="30">
        <f t="shared" si="0"/>
        <v>45815</v>
      </c>
      <c r="G12" s="4">
        <v>1</v>
      </c>
      <c r="H12" s="4">
        <v>2</v>
      </c>
      <c r="I12" s="4">
        <v>3</v>
      </c>
      <c r="J12" s="4">
        <v>4</v>
      </c>
      <c r="K12" s="4">
        <v>5</v>
      </c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>
        <v>11</v>
      </c>
      <c r="R12" s="24">
        <v>12</v>
      </c>
      <c r="S12" s="37">
        <f t="shared" si="1"/>
        <v>78</v>
      </c>
    </row>
    <row r="13" spans="1:19" ht="17.25" customHeight="1" x14ac:dyDescent="0.15">
      <c r="B13" s="13" t="s">
        <v>11</v>
      </c>
      <c r="C13" s="14">
        <v>1006</v>
      </c>
      <c r="E13" s="31">
        <f>DATEVALUE($B$3 &amp; 8 &amp; "日")</f>
        <v>45816</v>
      </c>
      <c r="F13" s="30">
        <f t="shared" si="0"/>
        <v>45816</v>
      </c>
      <c r="G13" s="4">
        <v>1</v>
      </c>
      <c r="H13" s="4">
        <v>2</v>
      </c>
      <c r="I13" s="4">
        <v>3</v>
      </c>
      <c r="J13" s="4">
        <v>4</v>
      </c>
      <c r="K13" s="4">
        <v>5</v>
      </c>
      <c r="L13" s="4">
        <v>6</v>
      </c>
      <c r="M13" s="4">
        <v>7</v>
      </c>
      <c r="N13" s="4">
        <v>8</v>
      </c>
      <c r="O13" s="4">
        <v>9</v>
      </c>
      <c r="P13" s="4">
        <v>10</v>
      </c>
      <c r="Q13" s="4">
        <v>11</v>
      </c>
      <c r="R13" s="24">
        <v>12</v>
      </c>
      <c r="S13" s="37">
        <f t="shared" si="1"/>
        <v>78</v>
      </c>
    </row>
    <row r="14" spans="1:19" ht="17.25" customHeight="1" thickBot="1" x14ac:dyDescent="0.2">
      <c r="B14" s="16"/>
      <c r="C14" s="17"/>
      <c r="E14" s="31">
        <f>DATEVALUE($B$3 &amp; 9 &amp; "日")</f>
        <v>45817</v>
      </c>
      <c r="F14" s="30">
        <f t="shared" si="0"/>
        <v>45817</v>
      </c>
      <c r="G14" s="4">
        <v>1</v>
      </c>
      <c r="H14" s="4">
        <v>2</v>
      </c>
      <c r="I14" s="4">
        <v>3</v>
      </c>
      <c r="J14" s="4">
        <v>4</v>
      </c>
      <c r="K14" s="4">
        <v>5</v>
      </c>
      <c r="L14" s="4">
        <v>6</v>
      </c>
      <c r="M14" s="4">
        <v>7</v>
      </c>
      <c r="N14" s="4">
        <v>8</v>
      </c>
      <c r="O14" s="4">
        <v>9</v>
      </c>
      <c r="P14" s="4">
        <v>10</v>
      </c>
      <c r="Q14" s="4">
        <v>11</v>
      </c>
      <c r="R14" s="24">
        <v>12</v>
      </c>
      <c r="S14" s="37">
        <f t="shared" si="1"/>
        <v>78</v>
      </c>
    </row>
    <row r="15" spans="1:19" ht="17.25" customHeight="1" thickTop="1" thickBot="1" x14ac:dyDescent="0.2">
      <c r="B15" s="15" t="s">
        <v>2</v>
      </c>
      <c r="C15" s="35">
        <f>SUM(C12:C14)</f>
        <v>21006</v>
      </c>
      <c r="E15" s="31">
        <f>DATEVALUE($B$3 &amp; 10 &amp; "日")</f>
        <v>45818</v>
      </c>
      <c r="F15" s="30">
        <f t="shared" si="0"/>
        <v>45818</v>
      </c>
      <c r="G15" s="4">
        <v>1</v>
      </c>
      <c r="H15" s="4">
        <v>2</v>
      </c>
      <c r="I15" s="4">
        <v>3</v>
      </c>
      <c r="J15" s="4">
        <v>4</v>
      </c>
      <c r="K15" s="4">
        <v>5</v>
      </c>
      <c r="L15" s="4">
        <v>6</v>
      </c>
      <c r="M15" s="4">
        <v>7</v>
      </c>
      <c r="N15" s="4">
        <v>8</v>
      </c>
      <c r="O15" s="4">
        <v>9</v>
      </c>
      <c r="P15" s="4">
        <v>10</v>
      </c>
      <c r="Q15" s="4">
        <v>11</v>
      </c>
      <c r="R15" s="24">
        <v>12</v>
      </c>
      <c r="S15" s="37">
        <f t="shared" si="1"/>
        <v>78</v>
      </c>
    </row>
    <row r="16" spans="1:19" ht="17.25" customHeight="1" x14ac:dyDescent="0.15">
      <c r="C16" s="9"/>
      <c r="E16" s="31">
        <f>DATEVALUE($B$3 &amp; 11 &amp; "日")</f>
        <v>45819</v>
      </c>
      <c r="F16" s="30">
        <f t="shared" si="0"/>
        <v>45819</v>
      </c>
      <c r="G16" s="4">
        <v>1</v>
      </c>
      <c r="H16" s="4">
        <v>2</v>
      </c>
      <c r="I16" s="4">
        <v>3</v>
      </c>
      <c r="J16" s="4">
        <v>4</v>
      </c>
      <c r="K16" s="4">
        <v>5</v>
      </c>
      <c r="L16" s="4">
        <v>6</v>
      </c>
      <c r="M16" s="4">
        <v>7</v>
      </c>
      <c r="N16" s="4">
        <v>8</v>
      </c>
      <c r="O16" s="4">
        <v>9</v>
      </c>
      <c r="P16" s="4">
        <v>10</v>
      </c>
      <c r="Q16" s="4">
        <v>11</v>
      </c>
      <c r="R16" s="24">
        <v>12</v>
      </c>
      <c r="S16" s="37">
        <f t="shared" si="1"/>
        <v>78</v>
      </c>
    </row>
    <row r="17" spans="2:19" ht="17.25" customHeight="1" thickBot="1" x14ac:dyDescent="0.2">
      <c r="B17" s="10" t="s">
        <v>3</v>
      </c>
      <c r="C17" s="9"/>
      <c r="E17" s="31">
        <f>DATEVALUE($B$3 &amp; 12 &amp; "日")</f>
        <v>45820</v>
      </c>
      <c r="F17" s="30">
        <f t="shared" si="0"/>
        <v>45820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24"/>
      <c r="S17" s="37">
        <f t="shared" si="1"/>
        <v>0</v>
      </c>
    </row>
    <row r="18" spans="2:19" ht="17.25" customHeight="1" x14ac:dyDescent="0.15">
      <c r="B18" s="11" t="s">
        <v>10</v>
      </c>
      <c r="C18" s="12">
        <v>65000</v>
      </c>
      <c r="E18" s="31">
        <f>DATEVALUE($B$3 &amp; 13 &amp; "日")</f>
        <v>45821</v>
      </c>
      <c r="F18" s="30">
        <f t="shared" si="0"/>
        <v>45821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24"/>
      <c r="S18" s="37">
        <f t="shared" si="1"/>
        <v>0</v>
      </c>
    </row>
    <row r="19" spans="2:19" ht="17.25" customHeight="1" x14ac:dyDescent="0.15">
      <c r="B19" s="13" t="s">
        <v>12</v>
      </c>
      <c r="C19" s="14">
        <v>8000</v>
      </c>
      <c r="E19" s="31">
        <f>DATEVALUE($B$3 &amp; 14 &amp; "日")</f>
        <v>45822</v>
      </c>
      <c r="F19" s="30">
        <f t="shared" si="0"/>
        <v>45822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24"/>
      <c r="S19" s="37">
        <f t="shared" si="1"/>
        <v>0</v>
      </c>
    </row>
    <row r="20" spans="2:19" ht="17.25" customHeight="1" x14ac:dyDescent="0.15">
      <c r="B20" s="13" t="s">
        <v>43</v>
      </c>
      <c r="C20" s="14">
        <v>106</v>
      </c>
      <c r="E20" s="31">
        <f>DATEVALUE($B$3 &amp; 15 &amp; "日")</f>
        <v>45823</v>
      </c>
      <c r="F20" s="30">
        <f t="shared" si="0"/>
        <v>45823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24"/>
      <c r="S20" s="37">
        <f t="shared" si="1"/>
        <v>0</v>
      </c>
    </row>
    <row r="21" spans="2:19" ht="17.25" customHeight="1" x14ac:dyDescent="0.15">
      <c r="B21" s="13"/>
      <c r="C21" s="14"/>
      <c r="E21" s="31">
        <f>DATEVALUE($B$3 &amp;16 &amp; "日")</f>
        <v>45824</v>
      </c>
      <c r="F21" s="30">
        <f t="shared" si="0"/>
        <v>45824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24"/>
      <c r="S21" s="37">
        <f t="shared" si="1"/>
        <v>0</v>
      </c>
    </row>
    <row r="22" spans="2:19" ht="17.25" customHeight="1" x14ac:dyDescent="0.15">
      <c r="B22" s="13"/>
      <c r="C22" s="14"/>
      <c r="E22" s="31">
        <f>DATEVALUE($B$3 &amp;17 &amp; "日")</f>
        <v>45825</v>
      </c>
      <c r="F22" s="30">
        <f t="shared" si="0"/>
        <v>45825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24"/>
      <c r="S22" s="37">
        <f t="shared" si="1"/>
        <v>0</v>
      </c>
    </row>
    <row r="23" spans="2:19" ht="17.25" customHeight="1" x14ac:dyDescent="0.15">
      <c r="B23" s="13"/>
      <c r="C23" s="14"/>
      <c r="E23" s="31">
        <f>DATEVALUE($B$3 &amp; 18 &amp; "日")</f>
        <v>45826</v>
      </c>
      <c r="F23" s="30">
        <f t="shared" si="0"/>
        <v>45826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24"/>
      <c r="S23" s="37">
        <f t="shared" si="1"/>
        <v>0</v>
      </c>
    </row>
    <row r="24" spans="2:19" ht="17.25" customHeight="1" x14ac:dyDescent="0.15">
      <c r="B24" s="13"/>
      <c r="C24" s="14"/>
      <c r="E24" s="31">
        <f>DATEVALUE($B$3 &amp; 19 &amp; "日")</f>
        <v>45827</v>
      </c>
      <c r="F24" s="30">
        <f t="shared" si="0"/>
        <v>45827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24"/>
      <c r="S24" s="37">
        <f t="shared" si="1"/>
        <v>0</v>
      </c>
    </row>
    <row r="25" spans="2:19" ht="17.25" customHeight="1" x14ac:dyDescent="0.15">
      <c r="B25" s="13"/>
      <c r="C25" s="14"/>
      <c r="E25" s="31">
        <f>DATEVALUE($B$3 &amp; 20 &amp; "日")</f>
        <v>45828</v>
      </c>
      <c r="F25" s="30">
        <f t="shared" si="0"/>
        <v>45828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24"/>
      <c r="S25" s="37">
        <f t="shared" si="1"/>
        <v>0</v>
      </c>
    </row>
    <row r="26" spans="2:19" ht="17.25" customHeight="1" x14ac:dyDescent="0.15">
      <c r="B26" s="13"/>
      <c r="C26" s="14"/>
      <c r="E26" s="31">
        <f>DATEVALUE($B$3 &amp; 21 &amp; "日")</f>
        <v>45829</v>
      </c>
      <c r="F26" s="30">
        <f t="shared" si="0"/>
        <v>45829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24"/>
      <c r="S26" s="37">
        <f t="shared" si="1"/>
        <v>0</v>
      </c>
    </row>
    <row r="27" spans="2:19" ht="17.25" customHeight="1" x14ac:dyDescent="0.15">
      <c r="B27" s="13"/>
      <c r="C27" s="14"/>
      <c r="E27" s="31">
        <f>DATEVALUE($B$3 &amp; 22 &amp; "日")</f>
        <v>45830</v>
      </c>
      <c r="F27" s="30">
        <f t="shared" si="0"/>
        <v>45830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24"/>
      <c r="S27" s="37">
        <f t="shared" si="1"/>
        <v>0</v>
      </c>
    </row>
    <row r="28" spans="2:19" ht="17.25" customHeight="1" x14ac:dyDescent="0.15">
      <c r="B28" s="13"/>
      <c r="C28" s="14"/>
      <c r="E28" s="31">
        <f>DATEVALUE($B$3 &amp; 23 &amp; "日")</f>
        <v>45831</v>
      </c>
      <c r="F28" s="30">
        <f t="shared" si="0"/>
        <v>45831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24"/>
      <c r="S28" s="37">
        <f t="shared" si="1"/>
        <v>0</v>
      </c>
    </row>
    <row r="29" spans="2:19" ht="17.25" customHeight="1" x14ac:dyDescent="0.15">
      <c r="B29" s="13"/>
      <c r="C29" s="14"/>
      <c r="E29" s="31">
        <f>DATEVALUE($B$3 &amp; 24 &amp; "日")</f>
        <v>45832</v>
      </c>
      <c r="F29" s="30">
        <f t="shared" si="0"/>
        <v>45832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24"/>
      <c r="S29" s="37">
        <f t="shared" si="1"/>
        <v>0</v>
      </c>
    </row>
    <row r="30" spans="2:19" ht="17.25" customHeight="1" thickBot="1" x14ac:dyDescent="0.2">
      <c r="B30" s="16"/>
      <c r="C30" s="17"/>
      <c r="E30" s="31">
        <f>DATEVALUE($B$3 &amp; 25 &amp; "日")</f>
        <v>45833</v>
      </c>
      <c r="F30" s="30">
        <f t="shared" si="0"/>
        <v>45833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24"/>
      <c r="S30" s="37">
        <f t="shared" si="1"/>
        <v>0</v>
      </c>
    </row>
    <row r="31" spans="2:19" ht="17.25" customHeight="1" thickTop="1" thickBot="1" x14ac:dyDescent="0.2">
      <c r="B31" s="15" t="s">
        <v>2</v>
      </c>
      <c r="C31" s="35">
        <f>SUM(C18:C30)</f>
        <v>73106</v>
      </c>
      <c r="E31" s="31">
        <f>DATEVALUE($B$3 &amp; 26 &amp; "日")</f>
        <v>45834</v>
      </c>
      <c r="F31" s="30">
        <f t="shared" si="0"/>
        <v>45834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24"/>
      <c r="S31" s="37">
        <f t="shared" si="1"/>
        <v>0</v>
      </c>
    </row>
    <row r="32" spans="2:19" ht="17.25" customHeight="1" x14ac:dyDescent="0.15">
      <c r="C32" s="9"/>
      <c r="E32" s="31">
        <f>DATEVALUE($B$3 &amp; 27 &amp; "日")</f>
        <v>45835</v>
      </c>
      <c r="F32" s="30">
        <f t="shared" si="0"/>
        <v>45835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24"/>
      <c r="S32" s="37">
        <f t="shared" si="1"/>
        <v>0</v>
      </c>
    </row>
    <row r="33" spans="2:19" ht="17.25" customHeight="1" thickBot="1" x14ac:dyDescent="0.2">
      <c r="B33" s="10" t="s">
        <v>5</v>
      </c>
      <c r="C33" s="9"/>
      <c r="E33" s="31">
        <f>DATEVALUE($B$3 &amp; 28 &amp; "日")</f>
        <v>45836</v>
      </c>
      <c r="F33" s="30">
        <f t="shared" si="0"/>
        <v>45836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24"/>
      <c r="S33" s="37">
        <f t="shared" si="1"/>
        <v>0</v>
      </c>
    </row>
    <row r="34" spans="2:19" ht="17.25" customHeight="1" x14ac:dyDescent="0.15">
      <c r="B34" s="11" t="s">
        <v>1</v>
      </c>
      <c r="C34" s="32">
        <f>C9</f>
        <v>310006</v>
      </c>
      <c r="E34" s="31">
        <f>DATEVALUE($B$3 &amp; 29 &amp; "日")</f>
        <v>45837</v>
      </c>
      <c r="F34" s="30">
        <f t="shared" si="0"/>
        <v>45837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24"/>
      <c r="S34" s="37">
        <f t="shared" si="1"/>
        <v>0</v>
      </c>
    </row>
    <row r="35" spans="2:19" ht="17.25" customHeight="1" x14ac:dyDescent="0.15">
      <c r="B35" s="13" t="s">
        <v>4</v>
      </c>
      <c r="C35" s="33">
        <f>C15</f>
        <v>21006</v>
      </c>
      <c r="E35" s="31">
        <f>DATEVALUE($B$3 &amp; 30 &amp; "日")</f>
        <v>45838</v>
      </c>
      <c r="F35" s="30">
        <f t="shared" si="0"/>
        <v>45838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24"/>
      <c r="S35" s="37">
        <f t="shared" si="1"/>
        <v>0</v>
      </c>
    </row>
    <row r="36" spans="2:19" ht="17.25" customHeight="1" thickBot="1" x14ac:dyDescent="0.2">
      <c r="B36" s="16" t="s">
        <v>6</v>
      </c>
      <c r="C36" s="34">
        <f>S37</f>
        <v>7404</v>
      </c>
      <c r="E36" s="31" t="e">
        <f>DATEVALUE($B$3 &amp; 31 &amp; "日")</f>
        <v>#VALUE!</v>
      </c>
      <c r="F36" s="30" t="e">
        <f t="shared" si="0"/>
        <v>#VALUE!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6"/>
      <c r="S36" s="42">
        <f t="shared" si="1"/>
        <v>0</v>
      </c>
    </row>
    <row r="37" spans="2:19" ht="17.25" customHeight="1" thickTop="1" thickBot="1" x14ac:dyDescent="0.2">
      <c r="B37" s="15" t="s">
        <v>7</v>
      </c>
      <c r="C37" s="35">
        <f>SUM(C34:C36)</f>
        <v>338416</v>
      </c>
      <c r="E37" s="38" t="s">
        <v>2</v>
      </c>
      <c r="F37" s="39"/>
      <c r="G37" s="36">
        <f>SUM(G6:G36)</f>
        <v>3686</v>
      </c>
      <c r="H37" s="36">
        <f t="shared" ref="H37:R37" si="2">SUM(H6:H36)</f>
        <v>3012</v>
      </c>
      <c r="I37" s="36">
        <f t="shared" si="2"/>
        <v>268</v>
      </c>
      <c r="J37" s="36">
        <f t="shared" si="2"/>
        <v>30</v>
      </c>
      <c r="K37" s="36">
        <f t="shared" si="2"/>
        <v>30</v>
      </c>
      <c r="L37" s="36">
        <f t="shared" si="2"/>
        <v>36</v>
      </c>
      <c r="M37" s="36">
        <f t="shared" si="2"/>
        <v>42</v>
      </c>
      <c r="N37" s="36">
        <f t="shared" si="2"/>
        <v>48</v>
      </c>
      <c r="O37" s="36">
        <f t="shared" si="2"/>
        <v>54</v>
      </c>
      <c r="P37" s="36">
        <f t="shared" si="2"/>
        <v>60</v>
      </c>
      <c r="Q37" s="36">
        <f t="shared" si="2"/>
        <v>66</v>
      </c>
      <c r="R37" s="40">
        <f t="shared" si="2"/>
        <v>72</v>
      </c>
      <c r="S37" s="41">
        <f t="shared" si="1"/>
        <v>7404</v>
      </c>
    </row>
  </sheetData>
  <mergeCells count="3">
    <mergeCell ref="B3:C3"/>
    <mergeCell ref="E5:F5"/>
    <mergeCell ref="E37:F37"/>
  </mergeCells>
  <phoneticPr fontId="1"/>
  <conditionalFormatting sqref="S6:S37">
    <cfRule type="cellIs" dxfId="27" priority="4" operator="equal">
      <formula>0</formula>
    </cfRule>
  </conditionalFormatting>
  <conditionalFormatting sqref="G37:R37">
    <cfRule type="cellIs" dxfId="26" priority="3" operator="equal">
      <formula>0</formula>
    </cfRule>
  </conditionalFormatting>
  <conditionalFormatting sqref="F6:F36">
    <cfRule type="expression" dxfId="25" priority="1">
      <formula>WEEKDAY(E6)=1</formula>
    </cfRule>
    <cfRule type="expression" dxfId="24" priority="2">
      <formula>WEEKDAY(E6)=7</formula>
    </cfRule>
  </conditionalFormatting>
  <hyperlinks>
    <hyperlink ref="A1" r:id="rId1" xr:uid="{34CC8FB5-2D92-41CD-9345-9DF0873391FB}"/>
  </hyperlinks>
  <printOptions horizontalCentered="1"/>
  <pageMargins left="0.19685039370078741" right="0.19685039370078741" top="0.39370078740157483" bottom="0.22" header="0.31496062992125984" footer="0.15748031496062992"/>
  <pageSetup paperSize="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57CF3-0F5A-492C-BBEC-9668B0D0086F}">
  <dimension ref="A1:S37"/>
  <sheetViews>
    <sheetView showGridLines="0" workbookViewId="0"/>
  </sheetViews>
  <sheetFormatPr defaultRowHeight="15.75" x14ac:dyDescent="0.15"/>
  <cols>
    <col min="1" max="1" width="3.75" style="3" customWidth="1"/>
    <col min="2" max="2" width="7.75" style="3" customWidth="1"/>
    <col min="3" max="3" width="9" style="3"/>
    <col min="4" max="4" width="2.75" style="3" customWidth="1"/>
    <col min="5" max="6" width="4.25" style="3" customWidth="1"/>
    <col min="7" max="16384" width="9" style="3"/>
  </cols>
  <sheetData>
    <row r="1" spans="1:19" s="2" customFormat="1" x14ac:dyDescent="0.15">
      <c r="A1" s="1" t="s">
        <v>0</v>
      </c>
    </row>
    <row r="2" spans="1:19" ht="16.5" thickBot="1" x14ac:dyDescent="0.2"/>
    <row r="3" spans="1:19" ht="22.5" customHeight="1" thickBot="1" x14ac:dyDescent="0.2">
      <c r="B3" s="29" t="str">
        <f>LEFT('1月'!B3,5)  &amp; "7月"</f>
        <v>2025年7月</v>
      </c>
      <c r="C3" s="28"/>
      <c r="D3" s="6" t="s">
        <v>17</v>
      </c>
      <c r="H3" s="18" t="s">
        <v>16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</row>
    <row r="4" spans="1:19" ht="7.5" customHeight="1" thickBot="1" x14ac:dyDescent="0.2"/>
    <row r="5" spans="1:19" ht="17.25" customHeight="1" thickBot="1" x14ac:dyDescent="0.2">
      <c r="B5" s="10" t="s">
        <v>1</v>
      </c>
      <c r="E5" s="43"/>
      <c r="F5" s="44"/>
      <c r="G5" s="21" t="s">
        <v>13</v>
      </c>
      <c r="H5" s="21" t="s">
        <v>14</v>
      </c>
      <c r="I5" s="21" t="s">
        <v>15</v>
      </c>
      <c r="J5" s="21" t="s">
        <v>20</v>
      </c>
      <c r="K5" s="21" t="s">
        <v>21</v>
      </c>
      <c r="L5" s="21" t="s">
        <v>22</v>
      </c>
      <c r="M5" s="21" t="s">
        <v>23</v>
      </c>
      <c r="N5" s="21" t="s">
        <v>24</v>
      </c>
      <c r="O5" s="21" t="s">
        <v>25</v>
      </c>
      <c r="P5" s="21" t="s">
        <v>26</v>
      </c>
      <c r="Q5" s="21" t="s">
        <v>27</v>
      </c>
      <c r="R5" s="23" t="s">
        <v>28</v>
      </c>
      <c r="S5" s="22" t="s">
        <v>2</v>
      </c>
    </row>
    <row r="6" spans="1:19" ht="17.25" customHeight="1" x14ac:dyDescent="0.15">
      <c r="B6" s="11" t="s">
        <v>8</v>
      </c>
      <c r="C6" s="12">
        <v>300000</v>
      </c>
      <c r="E6" s="31">
        <f>DATEVALUE($B$3 &amp; 1 &amp; "日")</f>
        <v>45839</v>
      </c>
      <c r="F6" s="30">
        <f>+E6</f>
        <v>45839</v>
      </c>
      <c r="G6" s="7">
        <v>3180</v>
      </c>
      <c r="H6" s="4">
        <v>1000</v>
      </c>
      <c r="I6" s="4"/>
      <c r="J6" s="4">
        <v>7</v>
      </c>
      <c r="K6" s="4"/>
      <c r="L6" s="4"/>
      <c r="M6" s="4"/>
      <c r="N6" s="4"/>
      <c r="O6" s="4"/>
      <c r="P6" s="4"/>
      <c r="Q6" s="4"/>
      <c r="R6" s="24"/>
      <c r="S6" s="37">
        <f>SUM(G6:R6)</f>
        <v>4187</v>
      </c>
    </row>
    <row r="7" spans="1:19" ht="17.25" customHeight="1" x14ac:dyDescent="0.15">
      <c r="B7" s="13" t="s">
        <v>42</v>
      </c>
      <c r="C7" s="14">
        <v>10007</v>
      </c>
      <c r="E7" s="31">
        <f>DATEVALUE($B$3 &amp; 2 &amp; "日")</f>
        <v>45840</v>
      </c>
      <c r="F7" s="30">
        <f t="shared" ref="F7:F36" si="0">+E7</f>
        <v>45840</v>
      </c>
      <c r="G7" s="4"/>
      <c r="H7" s="4"/>
      <c r="I7" s="4">
        <v>120</v>
      </c>
      <c r="J7" s="4"/>
      <c r="K7" s="4"/>
      <c r="L7" s="4"/>
      <c r="M7" s="4"/>
      <c r="N7" s="4"/>
      <c r="O7" s="4"/>
      <c r="P7" s="4"/>
      <c r="Q7" s="4"/>
      <c r="R7" s="24"/>
      <c r="S7" s="37">
        <f t="shared" ref="S7:S37" si="1">SUM(G7:R7)</f>
        <v>120</v>
      </c>
    </row>
    <row r="8" spans="1:19" ht="17.25" customHeight="1" thickBot="1" x14ac:dyDescent="0.2">
      <c r="B8" s="16"/>
      <c r="C8" s="17"/>
      <c r="E8" s="31">
        <f>DATEVALUE($B$3 &amp; 3 &amp; "日")</f>
        <v>45841</v>
      </c>
      <c r="F8" s="30">
        <f t="shared" si="0"/>
        <v>45841</v>
      </c>
      <c r="G8" s="4"/>
      <c r="H8" s="4">
        <v>2000</v>
      </c>
      <c r="I8" s="4"/>
      <c r="J8" s="4"/>
      <c r="K8" s="4"/>
      <c r="L8" s="4"/>
      <c r="M8" s="4"/>
      <c r="N8" s="4"/>
      <c r="O8" s="4"/>
      <c r="P8" s="4"/>
      <c r="Q8" s="4"/>
      <c r="R8" s="24"/>
      <c r="S8" s="37">
        <f t="shared" si="1"/>
        <v>2000</v>
      </c>
    </row>
    <row r="9" spans="1:19" ht="17.25" customHeight="1" thickTop="1" thickBot="1" x14ac:dyDescent="0.2">
      <c r="B9" s="15" t="s">
        <v>2</v>
      </c>
      <c r="C9" s="35">
        <f>SUM(C6:C8)</f>
        <v>310007</v>
      </c>
      <c r="E9" s="31">
        <f>DATEVALUE($B$3 &amp;4 &amp; "日")</f>
        <v>45842</v>
      </c>
      <c r="F9" s="30">
        <f t="shared" si="0"/>
        <v>45842</v>
      </c>
      <c r="G9" s="4"/>
      <c r="H9" s="4"/>
      <c r="I9" s="4">
        <v>130</v>
      </c>
      <c r="J9" s="4"/>
      <c r="K9" s="4"/>
      <c r="L9" s="4"/>
      <c r="M9" s="4"/>
      <c r="N9" s="4"/>
      <c r="O9" s="4"/>
      <c r="P9" s="4"/>
      <c r="Q9" s="4"/>
      <c r="R9" s="24"/>
      <c r="S9" s="37">
        <f t="shared" si="1"/>
        <v>130</v>
      </c>
    </row>
    <row r="10" spans="1:19" ht="17.25" customHeight="1" x14ac:dyDescent="0.15">
      <c r="B10" s="5"/>
      <c r="C10" s="8"/>
      <c r="E10" s="31">
        <f>DATEVALUE($B$3 &amp; 5 &amp; "日")</f>
        <v>45843</v>
      </c>
      <c r="F10" s="30">
        <f t="shared" si="0"/>
        <v>45843</v>
      </c>
      <c r="G10" s="4">
        <v>500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24"/>
      <c r="S10" s="37">
        <f t="shared" si="1"/>
        <v>500</v>
      </c>
    </row>
    <row r="11" spans="1:19" ht="17.25" customHeight="1" thickBot="1" x14ac:dyDescent="0.2">
      <c r="B11" s="10" t="s">
        <v>4</v>
      </c>
      <c r="C11" s="9"/>
      <c r="E11" s="31">
        <f>DATEVALUE($B$3 &amp; 6 &amp; "日")</f>
        <v>45844</v>
      </c>
      <c r="F11" s="30">
        <f t="shared" si="0"/>
        <v>45844</v>
      </c>
      <c r="G11" s="4">
        <v>1</v>
      </c>
      <c r="H11" s="4">
        <v>2</v>
      </c>
      <c r="I11" s="4">
        <v>3</v>
      </c>
      <c r="J11" s="4">
        <v>4</v>
      </c>
      <c r="K11" s="4">
        <v>5</v>
      </c>
      <c r="L11" s="4">
        <v>6</v>
      </c>
      <c r="M11" s="4">
        <v>7</v>
      </c>
      <c r="N11" s="4">
        <v>8</v>
      </c>
      <c r="O11" s="4">
        <v>9</v>
      </c>
      <c r="P11" s="4">
        <v>10</v>
      </c>
      <c r="Q11" s="4">
        <v>11</v>
      </c>
      <c r="R11" s="24">
        <v>12</v>
      </c>
      <c r="S11" s="37">
        <f t="shared" si="1"/>
        <v>78</v>
      </c>
    </row>
    <row r="12" spans="1:19" ht="17.25" customHeight="1" x14ac:dyDescent="0.15">
      <c r="B12" s="11" t="s">
        <v>9</v>
      </c>
      <c r="C12" s="12">
        <v>20000</v>
      </c>
      <c r="E12" s="31">
        <f>DATEVALUE($B$3 &amp; 7 &amp; "日")</f>
        <v>45845</v>
      </c>
      <c r="F12" s="30">
        <f t="shared" si="0"/>
        <v>45845</v>
      </c>
      <c r="G12" s="4">
        <v>1</v>
      </c>
      <c r="H12" s="4">
        <v>2</v>
      </c>
      <c r="I12" s="4">
        <v>3</v>
      </c>
      <c r="J12" s="4">
        <v>4</v>
      </c>
      <c r="K12" s="4">
        <v>5</v>
      </c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>
        <v>11</v>
      </c>
      <c r="R12" s="24">
        <v>12</v>
      </c>
      <c r="S12" s="37">
        <f t="shared" si="1"/>
        <v>78</v>
      </c>
    </row>
    <row r="13" spans="1:19" ht="17.25" customHeight="1" x14ac:dyDescent="0.15">
      <c r="B13" s="13" t="s">
        <v>11</v>
      </c>
      <c r="C13" s="14">
        <v>1007</v>
      </c>
      <c r="E13" s="31">
        <f>DATEVALUE($B$3 &amp; 8 &amp; "日")</f>
        <v>45846</v>
      </c>
      <c r="F13" s="30">
        <f t="shared" si="0"/>
        <v>45846</v>
      </c>
      <c r="G13" s="4">
        <v>1</v>
      </c>
      <c r="H13" s="4">
        <v>2</v>
      </c>
      <c r="I13" s="4">
        <v>3</v>
      </c>
      <c r="J13" s="4">
        <v>4</v>
      </c>
      <c r="K13" s="4">
        <v>5</v>
      </c>
      <c r="L13" s="4">
        <v>6</v>
      </c>
      <c r="M13" s="4">
        <v>7</v>
      </c>
      <c r="N13" s="4">
        <v>8</v>
      </c>
      <c r="O13" s="4">
        <v>9</v>
      </c>
      <c r="P13" s="4">
        <v>10</v>
      </c>
      <c r="Q13" s="4">
        <v>11</v>
      </c>
      <c r="R13" s="24">
        <v>12</v>
      </c>
      <c r="S13" s="37">
        <f t="shared" si="1"/>
        <v>78</v>
      </c>
    </row>
    <row r="14" spans="1:19" ht="17.25" customHeight="1" thickBot="1" x14ac:dyDescent="0.2">
      <c r="B14" s="16"/>
      <c r="C14" s="17"/>
      <c r="E14" s="31">
        <f>DATEVALUE($B$3 &amp; 9 &amp; "日")</f>
        <v>45847</v>
      </c>
      <c r="F14" s="30">
        <f t="shared" si="0"/>
        <v>45847</v>
      </c>
      <c r="G14" s="4">
        <v>1</v>
      </c>
      <c r="H14" s="4">
        <v>2</v>
      </c>
      <c r="I14" s="4">
        <v>3</v>
      </c>
      <c r="J14" s="4">
        <v>4</v>
      </c>
      <c r="K14" s="4">
        <v>5</v>
      </c>
      <c r="L14" s="4">
        <v>6</v>
      </c>
      <c r="M14" s="4">
        <v>7</v>
      </c>
      <c r="N14" s="4">
        <v>8</v>
      </c>
      <c r="O14" s="4">
        <v>9</v>
      </c>
      <c r="P14" s="4">
        <v>10</v>
      </c>
      <c r="Q14" s="4">
        <v>11</v>
      </c>
      <c r="R14" s="24">
        <v>12</v>
      </c>
      <c r="S14" s="37">
        <f t="shared" si="1"/>
        <v>78</v>
      </c>
    </row>
    <row r="15" spans="1:19" ht="17.25" customHeight="1" thickTop="1" thickBot="1" x14ac:dyDescent="0.2">
      <c r="B15" s="15" t="s">
        <v>2</v>
      </c>
      <c r="C15" s="35">
        <f>SUM(C12:C14)</f>
        <v>21007</v>
      </c>
      <c r="E15" s="31">
        <f>DATEVALUE($B$3 &amp; 10 &amp; "日")</f>
        <v>45848</v>
      </c>
      <c r="F15" s="30">
        <f t="shared" si="0"/>
        <v>45848</v>
      </c>
      <c r="G15" s="4">
        <v>1</v>
      </c>
      <c r="H15" s="4">
        <v>2</v>
      </c>
      <c r="I15" s="4">
        <v>3</v>
      </c>
      <c r="J15" s="4">
        <v>4</v>
      </c>
      <c r="K15" s="4">
        <v>5</v>
      </c>
      <c r="L15" s="4">
        <v>6</v>
      </c>
      <c r="M15" s="4">
        <v>7</v>
      </c>
      <c r="N15" s="4">
        <v>8</v>
      </c>
      <c r="O15" s="4">
        <v>9</v>
      </c>
      <c r="P15" s="4">
        <v>10</v>
      </c>
      <c r="Q15" s="4">
        <v>11</v>
      </c>
      <c r="R15" s="24">
        <v>12</v>
      </c>
      <c r="S15" s="37">
        <f t="shared" si="1"/>
        <v>78</v>
      </c>
    </row>
    <row r="16" spans="1:19" ht="17.25" customHeight="1" x14ac:dyDescent="0.15">
      <c r="C16" s="9"/>
      <c r="E16" s="31">
        <f>DATEVALUE($B$3 &amp; 11 &amp; "日")</f>
        <v>45849</v>
      </c>
      <c r="F16" s="30">
        <f t="shared" si="0"/>
        <v>45849</v>
      </c>
      <c r="G16" s="4">
        <v>1</v>
      </c>
      <c r="H16" s="4">
        <v>2</v>
      </c>
      <c r="I16" s="4">
        <v>3</v>
      </c>
      <c r="J16" s="4">
        <v>4</v>
      </c>
      <c r="K16" s="4">
        <v>5</v>
      </c>
      <c r="L16" s="4">
        <v>6</v>
      </c>
      <c r="M16" s="4">
        <v>7</v>
      </c>
      <c r="N16" s="4">
        <v>8</v>
      </c>
      <c r="O16" s="4">
        <v>9</v>
      </c>
      <c r="P16" s="4">
        <v>10</v>
      </c>
      <c r="Q16" s="4">
        <v>11</v>
      </c>
      <c r="R16" s="24">
        <v>12</v>
      </c>
      <c r="S16" s="37">
        <f t="shared" si="1"/>
        <v>78</v>
      </c>
    </row>
    <row r="17" spans="2:19" ht="17.25" customHeight="1" thickBot="1" x14ac:dyDescent="0.2">
      <c r="B17" s="10" t="s">
        <v>3</v>
      </c>
      <c r="C17" s="9"/>
      <c r="E17" s="31">
        <f>DATEVALUE($B$3 &amp; 12 &amp; "日")</f>
        <v>45850</v>
      </c>
      <c r="F17" s="30">
        <f t="shared" si="0"/>
        <v>45850</v>
      </c>
      <c r="G17" s="4">
        <v>1</v>
      </c>
      <c r="H17" s="4">
        <v>2</v>
      </c>
      <c r="I17" s="4">
        <v>3</v>
      </c>
      <c r="J17" s="4">
        <v>4</v>
      </c>
      <c r="K17" s="4">
        <v>5</v>
      </c>
      <c r="L17" s="4">
        <v>6</v>
      </c>
      <c r="M17" s="4">
        <v>7</v>
      </c>
      <c r="N17" s="4">
        <v>8</v>
      </c>
      <c r="O17" s="4">
        <v>9</v>
      </c>
      <c r="P17" s="4">
        <v>10</v>
      </c>
      <c r="Q17" s="4">
        <v>11</v>
      </c>
      <c r="R17" s="24">
        <v>12</v>
      </c>
      <c r="S17" s="37">
        <f t="shared" si="1"/>
        <v>78</v>
      </c>
    </row>
    <row r="18" spans="2:19" ht="17.25" customHeight="1" x14ac:dyDescent="0.15">
      <c r="B18" s="11" t="s">
        <v>10</v>
      </c>
      <c r="C18" s="12">
        <v>65000</v>
      </c>
      <c r="E18" s="31">
        <f>DATEVALUE($B$3 &amp; 13 &amp; "日")</f>
        <v>45851</v>
      </c>
      <c r="F18" s="30">
        <f t="shared" si="0"/>
        <v>45851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24"/>
      <c r="S18" s="37">
        <f t="shared" si="1"/>
        <v>0</v>
      </c>
    </row>
    <row r="19" spans="2:19" ht="17.25" customHeight="1" x14ac:dyDescent="0.15">
      <c r="B19" s="13" t="s">
        <v>12</v>
      </c>
      <c r="C19" s="14">
        <v>8000</v>
      </c>
      <c r="E19" s="31">
        <f>DATEVALUE($B$3 &amp; 14 &amp; "日")</f>
        <v>45852</v>
      </c>
      <c r="F19" s="30">
        <f t="shared" si="0"/>
        <v>45852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24"/>
      <c r="S19" s="37">
        <f t="shared" si="1"/>
        <v>0</v>
      </c>
    </row>
    <row r="20" spans="2:19" ht="17.25" customHeight="1" x14ac:dyDescent="0.15">
      <c r="B20" s="13" t="s">
        <v>43</v>
      </c>
      <c r="C20" s="14">
        <v>107</v>
      </c>
      <c r="E20" s="31">
        <f>DATEVALUE($B$3 &amp; 15 &amp; "日")</f>
        <v>45853</v>
      </c>
      <c r="F20" s="30">
        <f t="shared" si="0"/>
        <v>45853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24"/>
      <c r="S20" s="37">
        <f t="shared" si="1"/>
        <v>0</v>
      </c>
    </row>
    <row r="21" spans="2:19" ht="17.25" customHeight="1" x14ac:dyDescent="0.15">
      <c r="B21" s="13"/>
      <c r="C21" s="14"/>
      <c r="E21" s="31">
        <f>DATEVALUE($B$3 &amp;16 &amp; "日")</f>
        <v>45854</v>
      </c>
      <c r="F21" s="30">
        <f t="shared" si="0"/>
        <v>45854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24"/>
      <c r="S21" s="37">
        <f t="shared" si="1"/>
        <v>0</v>
      </c>
    </row>
    <row r="22" spans="2:19" ht="17.25" customHeight="1" x14ac:dyDescent="0.15">
      <c r="B22" s="13"/>
      <c r="C22" s="14"/>
      <c r="E22" s="31">
        <f>DATEVALUE($B$3 &amp;17 &amp; "日")</f>
        <v>45855</v>
      </c>
      <c r="F22" s="30">
        <f t="shared" si="0"/>
        <v>45855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24"/>
      <c r="S22" s="37">
        <f t="shared" si="1"/>
        <v>0</v>
      </c>
    </row>
    <row r="23" spans="2:19" ht="17.25" customHeight="1" x14ac:dyDescent="0.15">
      <c r="B23" s="13"/>
      <c r="C23" s="14"/>
      <c r="E23" s="31">
        <f>DATEVALUE($B$3 &amp; 18 &amp; "日")</f>
        <v>45856</v>
      </c>
      <c r="F23" s="30">
        <f t="shared" si="0"/>
        <v>45856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24"/>
      <c r="S23" s="37">
        <f t="shared" si="1"/>
        <v>0</v>
      </c>
    </row>
    <row r="24" spans="2:19" ht="17.25" customHeight="1" x14ac:dyDescent="0.15">
      <c r="B24" s="13"/>
      <c r="C24" s="14"/>
      <c r="E24" s="31">
        <f>DATEVALUE($B$3 &amp; 19 &amp; "日")</f>
        <v>45857</v>
      </c>
      <c r="F24" s="30">
        <f t="shared" si="0"/>
        <v>45857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24"/>
      <c r="S24" s="37">
        <f t="shared" si="1"/>
        <v>0</v>
      </c>
    </row>
    <row r="25" spans="2:19" ht="17.25" customHeight="1" x14ac:dyDescent="0.15">
      <c r="B25" s="13"/>
      <c r="C25" s="14"/>
      <c r="E25" s="31">
        <f>DATEVALUE($B$3 &amp; 20 &amp; "日")</f>
        <v>45858</v>
      </c>
      <c r="F25" s="30">
        <f t="shared" si="0"/>
        <v>45858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24"/>
      <c r="S25" s="37">
        <f t="shared" si="1"/>
        <v>0</v>
      </c>
    </row>
    <row r="26" spans="2:19" ht="17.25" customHeight="1" x14ac:dyDescent="0.15">
      <c r="B26" s="13"/>
      <c r="C26" s="14"/>
      <c r="E26" s="31">
        <f>DATEVALUE($B$3 &amp; 21 &amp; "日")</f>
        <v>45859</v>
      </c>
      <c r="F26" s="30">
        <f t="shared" si="0"/>
        <v>45859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24"/>
      <c r="S26" s="37">
        <f t="shared" si="1"/>
        <v>0</v>
      </c>
    </row>
    <row r="27" spans="2:19" ht="17.25" customHeight="1" x14ac:dyDescent="0.15">
      <c r="B27" s="13"/>
      <c r="C27" s="14"/>
      <c r="E27" s="31">
        <f>DATEVALUE($B$3 &amp; 22 &amp; "日")</f>
        <v>45860</v>
      </c>
      <c r="F27" s="30">
        <f t="shared" si="0"/>
        <v>45860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24"/>
      <c r="S27" s="37">
        <f t="shared" si="1"/>
        <v>0</v>
      </c>
    </row>
    <row r="28" spans="2:19" ht="17.25" customHeight="1" x14ac:dyDescent="0.15">
      <c r="B28" s="13"/>
      <c r="C28" s="14"/>
      <c r="E28" s="31">
        <f>DATEVALUE($B$3 &amp; 23 &amp; "日")</f>
        <v>45861</v>
      </c>
      <c r="F28" s="30">
        <f t="shared" si="0"/>
        <v>45861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24"/>
      <c r="S28" s="37">
        <f t="shared" si="1"/>
        <v>0</v>
      </c>
    </row>
    <row r="29" spans="2:19" ht="17.25" customHeight="1" x14ac:dyDescent="0.15">
      <c r="B29" s="13"/>
      <c r="C29" s="14"/>
      <c r="E29" s="31">
        <f>DATEVALUE($B$3 &amp; 24 &amp; "日")</f>
        <v>45862</v>
      </c>
      <c r="F29" s="30">
        <f t="shared" si="0"/>
        <v>45862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24"/>
      <c r="S29" s="37">
        <f t="shared" si="1"/>
        <v>0</v>
      </c>
    </row>
    <row r="30" spans="2:19" ht="17.25" customHeight="1" thickBot="1" x14ac:dyDescent="0.2">
      <c r="B30" s="16"/>
      <c r="C30" s="17"/>
      <c r="E30" s="31">
        <f>DATEVALUE($B$3 &amp; 25 &amp; "日")</f>
        <v>45863</v>
      </c>
      <c r="F30" s="30">
        <f t="shared" si="0"/>
        <v>45863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24"/>
      <c r="S30" s="37">
        <f t="shared" si="1"/>
        <v>0</v>
      </c>
    </row>
    <row r="31" spans="2:19" ht="17.25" customHeight="1" thickTop="1" thickBot="1" x14ac:dyDescent="0.2">
      <c r="B31" s="15" t="s">
        <v>2</v>
      </c>
      <c r="C31" s="35">
        <f>SUM(C18:C30)</f>
        <v>73107</v>
      </c>
      <c r="E31" s="31">
        <f>DATEVALUE($B$3 &amp; 26 &amp; "日")</f>
        <v>45864</v>
      </c>
      <c r="F31" s="30">
        <f t="shared" si="0"/>
        <v>45864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24"/>
      <c r="S31" s="37">
        <f t="shared" si="1"/>
        <v>0</v>
      </c>
    </row>
    <row r="32" spans="2:19" ht="17.25" customHeight="1" x14ac:dyDescent="0.15">
      <c r="C32" s="9"/>
      <c r="E32" s="31">
        <f>DATEVALUE($B$3 &amp; 27 &amp; "日")</f>
        <v>45865</v>
      </c>
      <c r="F32" s="30">
        <f t="shared" si="0"/>
        <v>45865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24"/>
      <c r="S32" s="37">
        <f t="shared" si="1"/>
        <v>0</v>
      </c>
    </row>
    <row r="33" spans="2:19" ht="17.25" customHeight="1" thickBot="1" x14ac:dyDescent="0.2">
      <c r="B33" s="10" t="s">
        <v>5</v>
      </c>
      <c r="C33" s="9"/>
      <c r="E33" s="31">
        <f>DATEVALUE($B$3 &amp; 28 &amp; "日")</f>
        <v>45866</v>
      </c>
      <c r="F33" s="30">
        <f t="shared" si="0"/>
        <v>45866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24"/>
      <c r="S33" s="37">
        <f t="shared" si="1"/>
        <v>0</v>
      </c>
    </row>
    <row r="34" spans="2:19" ht="17.25" customHeight="1" x14ac:dyDescent="0.15">
      <c r="B34" s="11" t="s">
        <v>1</v>
      </c>
      <c r="C34" s="32">
        <f>C9</f>
        <v>310007</v>
      </c>
      <c r="E34" s="31">
        <f>DATEVALUE($B$3 &amp; 29 &amp; "日")</f>
        <v>45867</v>
      </c>
      <c r="F34" s="30">
        <f t="shared" si="0"/>
        <v>45867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24"/>
      <c r="S34" s="37">
        <f t="shared" si="1"/>
        <v>0</v>
      </c>
    </row>
    <row r="35" spans="2:19" ht="17.25" customHeight="1" x14ac:dyDescent="0.15">
      <c r="B35" s="13" t="s">
        <v>4</v>
      </c>
      <c r="C35" s="33">
        <f>C15</f>
        <v>21007</v>
      </c>
      <c r="E35" s="31">
        <f>DATEVALUE($B$3 &amp; 30 &amp; "日")</f>
        <v>45868</v>
      </c>
      <c r="F35" s="30">
        <f t="shared" si="0"/>
        <v>45868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24"/>
      <c r="S35" s="37">
        <f t="shared" si="1"/>
        <v>0</v>
      </c>
    </row>
    <row r="36" spans="2:19" ht="17.25" customHeight="1" thickBot="1" x14ac:dyDescent="0.2">
      <c r="B36" s="16" t="s">
        <v>6</v>
      </c>
      <c r="C36" s="34">
        <f>S37</f>
        <v>7483</v>
      </c>
      <c r="E36" s="31">
        <f>DATEVALUE($B$3 &amp; 31 &amp; "日")</f>
        <v>45869</v>
      </c>
      <c r="F36" s="30">
        <f t="shared" si="0"/>
        <v>45869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6"/>
      <c r="S36" s="42">
        <f t="shared" si="1"/>
        <v>0</v>
      </c>
    </row>
    <row r="37" spans="2:19" ht="17.25" customHeight="1" thickTop="1" thickBot="1" x14ac:dyDescent="0.2">
      <c r="B37" s="15" t="s">
        <v>7</v>
      </c>
      <c r="C37" s="35">
        <f>SUM(C34:C36)</f>
        <v>338497</v>
      </c>
      <c r="E37" s="38" t="s">
        <v>2</v>
      </c>
      <c r="F37" s="39"/>
      <c r="G37" s="36">
        <f>SUM(G6:G36)</f>
        <v>3687</v>
      </c>
      <c r="H37" s="36">
        <f t="shared" ref="H37:R37" si="2">SUM(H6:H36)</f>
        <v>3014</v>
      </c>
      <c r="I37" s="36">
        <f t="shared" si="2"/>
        <v>271</v>
      </c>
      <c r="J37" s="36">
        <f t="shared" si="2"/>
        <v>35</v>
      </c>
      <c r="K37" s="36">
        <f t="shared" si="2"/>
        <v>35</v>
      </c>
      <c r="L37" s="36">
        <f t="shared" si="2"/>
        <v>42</v>
      </c>
      <c r="M37" s="36">
        <f t="shared" si="2"/>
        <v>49</v>
      </c>
      <c r="N37" s="36">
        <f t="shared" si="2"/>
        <v>56</v>
      </c>
      <c r="O37" s="36">
        <f t="shared" si="2"/>
        <v>63</v>
      </c>
      <c r="P37" s="36">
        <f t="shared" si="2"/>
        <v>70</v>
      </c>
      <c r="Q37" s="36">
        <f t="shared" si="2"/>
        <v>77</v>
      </c>
      <c r="R37" s="40">
        <f t="shared" si="2"/>
        <v>84</v>
      </c>
      <c r="S37" s="41">
        <f t="shared" si="1"/>
        <v>7483</v>
      </c>
    </row>
  </sheetData>
  <mergeCells count="3">
    <mergeCell ref="B3:C3"/>
    <mergeCell ref="E5:F5"/>
    <mergeCell ref="E37:F37"/>
  </mergeCells>
  <phoneticPr fontId="1"/>
  <conditionalFormatting sqref="S6:S37">
    <cfRule type="cellIs" dxfId="23" priority="4" operator="equal">
      <formula>0</formula>
    </cfRule>
  </conditionalFormatting>
  <conditionalFormatting sqref="G37:R37">
    <cfRule type="cellIs" dxfId="22" priority="3" operator="equal">
      <formula>0</formula>
    </cfRule>
  </conditionalFormatting>
  <conditionalFormatting sqref="F6:F36">
    <cfRule type="expression" dxfId="21" priority="1">
      <formula>WEEKDAY(E6)=1</formula>
    </cfRule>
    <cfRule type="expression" dxfId="20" priority="2">
      <formula>WEEKDAY(E6)=7</formula>
    </cfRule>
  </conditionalFormatting>
  <hyperlinks>
    <hyperlink ref="A1" r:id="rId1" xr:uid="{013BDEB4-2CD4-44F7-BAD8-08FD146AF343}"/>
  </hyperlinks>
  <printOptions horizontalCentered="1"/>
  <pageMargins left="0.19685039370078741" right="0.19685039370078741" top="0.39370078740157483" bottom="0.22" header="0.31496062992125984" footer="0.15748031496062992"/>
  <pageSetup paperSize="9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FF51A-461D-4957-8A41-161BAFC3A4AC}">
  <dimension ref="A1:S37"/>
  <sheetViews>
    <sheetView showGridLines="0" workbookViewId="0"/>
  </sheetViews>
  <sheetFormatPr defaultRowHeight="15.75" x14ac:dyDescent="0.15"/>
  <cols>
    <col min="1" max="1" width="3.75" style="3" customWidth="1"/>
    <col min="2" max="2" width="7.75" style="3" customWidth="1"/>
    <col min="3" max="3" width="9" style="3"/>
    <col min="4" max="4" width="2.75" style="3" customWidth="1"/>
    <col min="5" max="6" width="4.25" style="3" customWidth="1"/>
    <col min="7" max="16384" width="9" style="3"/>
  </cols>
  <sheetData>
    <row r="1" spans="1:19" s="2" customFormat="1" x14ac:dyDescent="0.15">
      <c r="A1" s="1" t="s">
        <v>0</v>
      </c>
    </row>
    <row r="2" spans="1:19" ht="16.5" thickBot="1" x14ac:dyDescent="0.2"/>
    <row r="3" spans="1:19" ht="22.5" customHeight="1" thickBot="1" x14ac:dyDescent="0.2">
      <c r="B3" s="29" t="str">
        <f>LEFT('1月'!B3,5)  &amp; "8月"</f>
        <v>2025年8月</v>
      </c>
      <c r="C3" s="28"/>
      <c r="D3" s="6" t="s">
        <v>17</v>
      </c>
      <c r="H3" s="18" t="s">
        <v>16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</row>
    <row r="4" spans="1:19" ht="7.5" customHeight="1" thickBot="1" x14ac:dyDescent="0.2"/>
    <row r="5" spans="1:19" ht="17.25" customHeight="1" thickBot="1" x14ac:dyDescent="0.2">
      <c r="B5" s="10" t="s">
        <v>1</v>
      </c>
      <c r="E5" s="43"/>
      <c r="F5" s="44"/>
      <c r="G5" s="21" t="s">
        <v>13</v>
      </c>
      <c r="H5" s="21" t="s">
        <v>14</v>
      </c>
      <c r="I5" s="21" t="s">
        <v>15</v>
      </c>
      <c r="J5" s="21" t="s">
        <v>20</v>
      </c>
      <c r="K5" s="21" t="s">
        <v>21</v>
      </c>
      <c r="L5" s="21" t="s">
        <v>22</v>
      </c>
      <c r="M5" s="21" t="s">
        <v>23</v>
      </c>
      <c r="N5" s="21" t="s">
        <v>24</v>
      </c>
      <c r="O5" s="21" t="s">
        <v>25</v>
      </c>
      <c r="P5" s="21" t="s">
        <v>26</v>
      </c>
      <c r="Q5" s="21" t="s">
        <v>27</v>
      </c>
      <c r="R5" s="23" t="s">
        <v>28</v>
      </c>
      <c r="S5" s="22" t="s">
        <v>2</v>
      </c>
    </row>
    <row r="6" spans="1:19" ht="17.25" customHeight="1" x14ac:dyDescent="0.15">
      <c r="B6" s="11" t="s">
        <v>8</v>
      </c>
      <c r="C6" s="12">
        <v>300000</v>
      </c>
      <c r="E6" s="31">
        <f>DATEVALUE($B$3 &amp; 1 &amp; "日")</f>
        <v>45870</v>
      </c>
      <c r="F6" s="30">
        <f>+E6</f>
        <v>45870</v>
      </c>
      <c r="G6" s="7">
        <v>3180</v>
      </c>
      <c r="H6" s="4">
        <v>1000</v>
      </c>
      <c r="I6" s="4"/>
      <c r="J6" s="4">
        <v>8</v>
      </c>
      <c r="K6" s="4"/>
      <c r="L6" s="4"/>
      <c r="M6" s="4"/>
      <c r="N6" s="4"/>
      <c r="O6" s="4"/>
      <c r="P6" s="4"/>
      <c r="Q6" s="4"/>
      <c r="R6" s="24"/>
      <c r="S6" s="37">
        <f>SUM(G6:R6)</f>
        <v>4188</v>
      </c>
    </row>
    <row r="7" spans="1:19" ht="17.25" customHeight="1" x14ac:dyDescent="0.15">
      <c r="B7" s="13" t="s">
        <v>42</v>
      </c>
      <c r="C7" s="14">
        <v>10008</v>
      </c>
      <c r="E7" s="31">
        <f>DATEVALUE($B$3 &amp; 2 &amp; "日")</f>
        <v>45871</v>
      </c>
      <c r="F7" s="30">
        <f t="shared" ref="F7:F36" si="0">+E7</f>
        <v>45871</v>
      </c>
      <c r="G7" s="4"/>
      <c r="H7" s="4"/>
      <c r="I7" s="4">
        <v>120</v>
      </c>
      <c r="J7" s="4"/>
      <c r="K7" s="4"/>
      <c r="L7" s="4"/>
      <c r="M7" s="4"/>
      <c r="N7" s="4"/>
      <c r="O7" s="4"/>
      <c r="P7" s="4"/>
      <c r="Q7" s="4"/>
      <c r="R7" s="24"/>
      <c r="S7" s="37">
        <f t="shared" ref="S7:S37" si="1">SUM(G7:R7)</f>
        <v>120</v>
      </c>
    </row>
    <row r="8" spans="1:19" ht="17.25" customHeight="1" thickBot="1" x14ac:dyDescent="0.2">
      <c r="B8" s="16"/>
      <c r="C8" s="17"/>
      <c r="E8" s="31">
        <f>DATEVALUE($B$3 &amp; 3 &amp; "日")</f>
        <v>45872</v>
      </c>
      <c r="F8" s="30">
        <f t="shared" si="0"/>
        <v>45872</v>
      </c>
      <c r="G8" s="4"/>
      <c r="H8" s="4">
        <v>2000</v>
      </c>
      <c r="I8" s="4"/>
      <c r="J8" s="4"/>
      <c r="K8" s="4"/>
      <c r="L8" s="4"/>
      <c r="M8" s="4"/>
      <c r="N8" s="4"/>
      <c r="O8" s="4"/>
      <c r="P8" s="4"/>
      <c r="Q8" s="4"/>
      <c r="R8" s="24"/>
      <c r="S8" s="37">
        <f t="shared" si="1"/>
        <v>2000</v>
      </c>
    </row>
    <row r="9" spans="1:19" ht="17.25" customHeight="1" thickTop="1" thickBot="1" x14ac:dyDescent="0.2">
      <c r="B9" s="15" t="s">
        <v>2</v>
      </c>
      <c r="C9" s="35">
        <f>SUM(C6:C8)</f>
        <v>310008</v>
      </c>
      <c r="E9" s="31">
        <f>DATEVALUE($B$3 &amp;4 &amp; "日")</f>
        <v>45873</v>
      </c>
      <c r="F9" s="30">
        <f t="shared" si="0"/>
        <v>45873</v>
      </c>
      <c r="G9" s="4"/>
      <c r="H9" s="4"/>
      <c r="I9" s="4">
        <v>130</v>
      </c>
      <c r="J9" s="4"/>
      <c r="K9" s="4"/>
      <c r="L9" s="4"/>
      <c r="M9" s="4"/>
      <c r="N9" s="4"/>
      <c r="O9" s="4"/>
      <c r="P9" s="4"/>
      <c r="Q9" s="4"/>
      <c r="R9" s="24"/>
      <c r="S9" s="37">
        <f t="shared" si="1"/>
        <v>130</v>
      </c>
    </row>
    <row r="10" spans="1:19" ht="17.25" customHeight="1" x14ac:dyDescent="0.15">
      <c r="B10" s="5"/>
      <c r="C10" s="8"/>
      <c r="E10" s="31">
        <f>DATEVALUE($B$3 &amp; 5 &amp; "日")</f>
        <v>45874</v>
      </c>
      <c r="F10" s="30">
        <f t="shared" si="0"/>
        <v>45874</v>
      </c>
      <c r="G10" s="4">
        <v>500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24"/>
      <c r="S10" s="37">
        <f t="shared" si="1"/>
        <v>500</v>
      </c>
    </row>
    <row r="11" spans="1:19" ht="17.25" customHeight="1" thickBot="1" x14ac:dyDescent="0.2">
      <c r="B11" s="10" t="s">
        <v>4</v>
      </c>
      <c r="C11" s="9"/>
      <c r="E11" s="31">
        <f>DATEVALUE($B$3 &amp; 6 &amp; "日")</f>
        <v>45875</v>
      </c>
      <c r="F11" s="30">
        <f t="shared" si="0"/>
        <v>45875</v>
      </c>
      <c r="G11" s="4">
        <v>1</v>
      </c>
      <c r="H11" s="4">
        <v>2</v>
      </c>
      <c r="I11" s="4">
        <v>3</v>
      </c>
      <c r="J11" s="4">
        <v>4</v>
      </c>
      <c r="K11" s="4">
        <v>5</v>
      </c>
      <c r="L11" s="4">
        <v>6</v>
      </c>
      <c r="M11" s="4">
        <v>7</v>
      </c>
      <c r="N11" s="4">
        <v>8</v>
      </c>
      <c r="O11" s="4">
        <v>9</v>
      </c>
      <c r="P11" s="4">
        <v>10</v>
      </c>
      <c r="Q11" s="4">
        <v>11</v>
      </c>
      <c r="R11" s="24">
        <v>12</v>
      </c>
      <c r="S11" s="37">
        <f t="shared" si="1"/>
        <v>78</v>
      </c>
    </row>
    <row r="12" spans="1:19" ht="17.25" customHeight="1" x14ac:dyDescent="0.15">
      <c r="B12" s="11" t="s">
        <v>9</v>
      </c>
      <c r="C12" s="12">
        <v>20000</v>
      </c>
      <c r="E12" s="31">
        <f>DATEVALUE($B$3 &amp; 7 &amp; "日")</f>
        <v>45876</v>
      </c>
      <c r="F12" s="30">
        <f t="shared" si="0"/>
        <v>45876</v>
      </c>
      <c r="G12" s="4">
        <v>1</v>
      </c>
      <c r="H12" s="4">
        <v>2</v>
      </c>
      <c r="I12" s="4">
        <v>3</v>
      </c>
      <c r="J12" s="4">
        <v>4</v>
      </c>
      <c r="K12" s="4">
        <v>5</v>
      </c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>
        <v>11</v>
      </c>
      <c r="R12" s="24">
        <v>12</v>
      </c>
      <c r="S12" s="37">
        <f t="shared" si="1"/>
        <v>78</v>
      </c>
    </row>
    <row r="13" spans="1:19" ht="17.25" customHeight="1" x14ac:dyDescent="0.15">
      <c r="B13" s="13" t="s">
        <v>11</v>
      </c>
      <c r="C13" s="14">
        <v>1008</v>
      </c>
      <c r="E13" s="31">
        <f>DATEVALUE($B$3 &amp; 8 &amp; "日")</f>
        <v>45877</v>
      </c>
      <c r="F13" s="30">
        <f t="shared" si="0"/>
        <v>45877</v>
      </c>
      <c r="G13" s="4">
        <v>1</v>
      </c>
      <c r="H13" s="4">
        <v>2</v>
      </c>
      <c r="I13" s="4">
        <v>3</v>
      </c>
      <c r="J13" s="4">
        <v>4</v>
      </c>
      <c r="K13" s="4">
        <v>5</v>
      </c>
      <c r="L13" s="4">
        <v>6</v>
      </c>
      <c r="M13" s="4">
        <v>7</v>
      </c>
      <c r="N13" s="4">
        <v>8</v>
      </c>
      <c r="O13" s="4">
        <v>9</v>
      </c>
      <c r="P13" s="4">
        <v>10</v>
      </c>
      <c r="Q13" s="4">
        <v>11</v>
      </c>
      <c r="R13" s="24">
        <v>12</v>
      </c>
      <c r="S13" s="37">
        <f t="shared" si="1"/>
        <v>78</v>
      </c>
    </row>
    <row r="14" spans="1:19" ht="17.25" customHeight="1" thickBot="1" x14ac:dyDescent="0.2">
      <c r="B14" s="16"/>
      <c r="C14" s="17"/>
      <c r="E14" s="31">
        <f>DATEVALUE($B$3 &amp; 9 &amp; "日")</f>
        <v>45878</v>
      </c>
      <c r="F14" s="30">
        <f t="shared" si="0"/>
        <v>45878</v>
      </c>
      <c r="G14" s="4">
        <v>1</v>
      </c>
      <c r="H14" s="4">
        <v>2</v>
      </c>
      <c r="I14" s="4">
        <v>3</v>
      </c>
      <c r="J14" s="4">
        <v>4</v>
      </c>
      <c r="K14" s="4">
        <v>5</v>
      </c>
      <c r="L14" s="4">
        <v>6</v>
      </c>
      <c r="M14" s="4">
        <v>7</v>
      </c>
      <c r="N14" s="4">
        <v>8</v>
      </c>
      <c r="O14" s="4">
        <v>9</v>
      </c>
      <c r="P14" s="4">
        <v>10</v>
      </c>
      <c r="Q14" s="4">
        <v>11</v>
      </c>
      <c r="R14" s="24">
        <v>12</v>
      </c>
      <c r="S14" s="37">
        <f t="shared" si="1"/>
        <v>78</v>
      </c>
    </row>
    <row r="15" spans="1:19" ht="17.25" customHeight="1" thickTop="1" thickBot="1" x14ac:dyDescent="0.2">
      <c r="B15" s="15" t="s">
        <v>2</v>
      </c>
      <c r="C15" s="35">
        <f>SUM(C12:C14)</f>
        <v>21008</v>
      </c>
      <c r="E15" s="31">
        <f>DATEVALUE($B$3 &amp; 10 &amp; "日")</f>
        <v>45879</v>
      </c>
      <c r="F15" s="30">
        <f t="shared" si="0"/>
        <v>45879</v>
      </c>
      <c r="G15" s="4">
        <v>1</v>
      </c>
      <c r="H15" s="4">
        <v>2</v>
      </c>
      <c r="I15" s="4">
        <v>3</v>
      </c>
      <c r="J15" s="4">
        <v>4</v>
      </c>
      <c r="K15" s="4">
        <v>5</v>
      </c>
      <c r="L15" s="4">
        <v>6</v>
      </c>
      <c r="M15" s="4">
        <v>7</v>
      </c>
      <c r="N15" s="4">
        <v>8</v>
      </c>
      <c r="O15" s="4">
        <v>9</v>
      </c>
      <c r="P15" s="4">
        <v>10</v>
      </c>
      <c r="Q15" s="4">
        <v>11</v>
      </c>
      <c r="R15" s="24">
        <v>12</v>
      </c>
      <c r="S15" s="37">
        <f t="shared" si="1"/>
        <v>78</v>
      </c>
    </row>
    <row r="16" spans="1:19" ht="17.25" customHeight="1" x14ac:dyDescent="0.15">
      <c r="C16" s="9"/>
      <c r="E16" s="31">
        <f>DATEVALUE($B$3 &amp; 11 &amp; "日")</f>
        <v>45880</v>
      </c>
      <c r="F16" s="30">
        <f t="shared" si="0"/>
        <v>45880</v>
      </c>
      <c r="G16" s="4">
        <v>1</v>
      </c>
      <c r="H16" s="4">
        <v>2</v>
      </c>
      <c r="I16" s="4">
        <v>3</v>
      </c>
      <c r="J16" s="4">
        <v>4</v>
      </c>
      <c r="K16" s="4">
        <v>5</v>
      </c>
      <c r="L16" s="4">
        <v>6</v>
      </c>
      <c r="M16" s="4">
        <v>7</v>
      </c>
      <c r="N16" s="4">
        <v>8</v>
      </c>
      <c r="O16" s="4">
        <v>9</v>
      </c>
      <c r="P16" s="4">
        <v>10</v>
      </c>
      <c r="Q16" s="4">
        <v>11</v>
      </c>
      <c r="R16" s="24">
        <v>12</v>
      </c>
      <c r="S16" s="37">
        <f t="shared" si="1"/>
        <v>78</v>
      </c>
    </row>
    <row r="17" spans="2:19" ht="17.25" customHeight="1" thickBot="1" x14ac:dyDescent="0.2">
      <c r="B17" s="10" t="s">
        <v>3</v>
      </c>
      <c r="C17" s="9"/>
      <c r="E17" s="31">
        <f>DATEVALUE($B$3 &amp; 12 &amp; "日")</f>
        <v>45881</v>
      </c>
      <c r="F17" s="30">
        <f t="shared" si="0"/>
        <v>45881</v>
      </c>
      <c r="G17" s="4">
        <v>1</v>
      </c>
      <c r="H17" s="4">
        <v>2</v>
      </c>
      <c r="I17" s="4">
        <v>3</v>
      </c>
      <c r="J17" s="4">
        <v>4</v>
      </c>
      <c r="K17" s="4">
        <v>5</v>
      </c>
      <c r="L17" s="4">
        <v>6</v>
      </c>
      <c r="M17" s="4">
        <v>7</v>
      </c>
      <c r="N17" s="4">
        <v>8</v>
      </c>
      <c r="O17" s="4">
        <v>9</v>
      </c>
      <c r="P17" s="4">
        <v>10</v>
      </c>
      <c r="Q17" s="4">
        <v>11</v>
      </c>
      <c r="R17" s="24">
        <v>12</v>
      </c>
      <c r="S17" s="37">
        <f t="shared" si="1"/>
        <v>78</v>
      </c>
    </row>
    <row r="18" spans="2:19" ht="17.25" customHeight="1" x14ac:dyDescent="0.15">
      <c r="B18" s="11" t="s">
        <v>10</v>
      </c>
      <c r="C18" s="12">
        <v>65000</v>
      </c>
      <c r="E18" s="31">
        <f>DATEVALUE($B$3 &amp; 13 &amp; "日")</f>
        <v>45882</v>
      </c>
      <c r="F18" s="30">
        <f t="shared" si="0"/>
        <v>45882</v>
      </c>
      <c r="G18" s="4">
        <v>1</v>
      </c>
      <c r="H18" s="4">
        <v>2</v>
      </c>
      <c r="I18" s="4">
        <v>3</v>
      </c>
      <c r="J18" s="4">
        <v>4</v>
      </c>
      <c r="K18" s="4">
        <v>5</v>
      </c>
      <c r="L18" s="4">
        <v>6</v>
      </c>
      <c r="M18" s="4">
        <v>7</v>
      </c>
      <c r="N18" s="4">
        <v>8</v>
      </c>
      <c r="O18" s="4">
        <v>9</v>
      </c>
      <c r="P18" s="4">
        <v>10</v>
      </c>
      <c r="Q18" s="4">
        <v>11</v>
      </c>
      <c r="R18" s="24">
        <v>12</v>
      </c>
      <c r="S18" s="37">
        <f t="shared" si="1"/>
        <v>78</v>
      </c>
    </row>
    <row r="19" spans="2:19" ht="17.25" customHeight="1" x14ac:dyDescent="0.15">
      <c r="B19" s="13" t="s">
        <v>12</v>
      </c>
      <c r="C19" s="14">
        <v>8000</v>
      </c>
      <c r="E19" s="31">
        <f>DATEVALUE($B$3 &amp; 14 &amp; "日")</f>
        <v>45883</v>
      </c>
      <c r="F19" s="30">
        <f t="shared" si="0"/>
        <v>45883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24"/>
      <c r="S19" s="37">
        <f t="shared" si="1"/>
        <v>0</v>
      </c>
    </row>
    <row r="20" spans="2:19" ht="17.25" customHeight="1" x14ac:dyDescent="0.15">
      <c r="B20" s="13" t="s">
        <v>43</v>
      </c>
      <c r="C20" s="14">
        <v>108</v>
      </c>
      <c r="E20" s="31">
        <f>DATEVALUE($B$3 &amp; 15 &amp; "日")</f>
        <v>45884</v>
      </c>
      <c r="F20" s="30">
        <f t="shared" si="0"/>
        <v>45884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24"/>
      <c r="S20" s="37">
        <f t="shared" si="1"/>
        <v>0</v>
      </c>
    </row>
    <row r="21" spans="2:19" ht="17.25" customHeight="1" x14ac:dyDescent="0.15">
      <c r="B21" s="13"/>
      <c r="C21" s="14"/>
      <c r="E21" s="31">
        <f>DATEVALUE($B$3 &amp;16 &amp; "日")</f>
        <v>45885</v>
      </c>
      <c r="F21" s="30">
        <f t="shared" si="0"/>
        <v>45885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24"/>
      <c r="S21" s="37">
        <f t="shared" si="1"/>
        <v>0</v>
      </c>
    </row>
    <row r="22" spans="2:19" ht="17.25" customHeight="1" x14ac:dyDescent="0.15">
      <c r="B22" s="13"/>
      <c r="C22" s="14"/>
      <c r="E22" s="31">
        <f>DATEVALUE($B$3 &amp;17 &amp; "日")</f>
        <v>45886</v>
      </c>
      <c r="F22" s="30">
        <f t="shared" si="0"/>
        <v>45886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24"/>
      <c r="S22" s="37">
        <f t="shared" si="1"/>
        <v>0</v>
      </c>
    </row>
    <row r="23" spans="2:19" ht="17.25" customHeight="1" x14ac:dyDescent="0.15">
      <c r="B23" s="13"/>
      <c r="C23" s="14"/>
      <c r="E23" s="31">
        <f>DATEVALUE($B$3 &amp; 18 &amp; "日")</f>
        <v>45887</v>
      </c>
      <c r="F23" s="30">
        <f t="shared" si="0"/>
        <v>45887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24"/>
      <c r="S23" s="37">
        <f t="shared" si="1"/>
        <v>0</v>
      </c>
    </row>
    <row r="24" spans="2:19" ht="17.25" customHeight="1" x14ac:dyDescent="0.15">
      <c r="B24" s="13"/>
      <c r="C24" s="14"/>
      <c r="E24" s="31">
        <f>DATEVALUE($B$3 &amp; 19 &amp; "日")</f>
        <v>45888</v>
      </c>
      <c r="F24" s="30">
        <f t="shared" si="0"/>
        <v>45888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24"/>
      <c r="S24" s="37">
        <f t="shared" si="1"/>
        <v>0</v>
      </c>
    </row>
    <row r="25" spans="2:19" ht="17.25" customHeight="1" x14ac:dyDescent="0.15">
      <c r="B25" s="13"/>
      <c r="C25" s="14"/>
      <c r="E25" s="31">
        <f>DATEVALUE($B$3 &amp; 20 &amp; "日")</f>
        <v>45889</v>
      </c>
      <c r="F25" s="30">
        <f t="shared" si="0"/>
        <v>45889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24"/>
      <c r="S25" s="37">
        <f t="shared" si="1"/>
        <v>0</v>
      </c>
    </row>
    <row r="26" spans="2:19" ht="17.25" customHeight="1" x14ac:dyDescent="0.15">
      <c r="B26" s="13"/>
      <c r="C26" s="14"/>
      <c r="E26" s="31">
        <f>DATEVALUE($B$3 &amp; 21 &amp; "日")</f>
        <v>45890</v>
      </c>
      <c r="F26" s="30">
        <f t="shared" si="0"/>
        <v>45890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24"/>
      <c r="S26" s="37">
        <f t="shared" si="1"/>
        <v>0</v>
      </c>
    </row>
    <row r="27" spans="2:19" ht="17.25" customHeight="1" x14ac:dyDescent="0.15">
      <c r="B27" s="13"/>
      <c r="C27" s="14"/>
      <c r="E27" s="31">
        <f>DATEVALUE($B$3 &amp; 22 &amp; "日")</f>
        <v>45891</v>
      </c>
      <c r="F27" s="30">
        <f t="shared" si="0"/>
        <v>45891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24"/>
      <c r="S27" s="37">
        <f t="shared" si="1"/>
        <v>0</v>
      </c>
    </row>
    <row r="28" spans="2:19" ht="17.25" customHeight="1" x14ac:dyDescent="0.15">
      <c r="B28" s="13"/>
      <c r="C28" s="14"/>
      <c r="E28" s="31">
        <f>DATEVALUE($B$3 &amp; 23 &amp; "日")</f>
        <v>45892</v>
      </c>
      <c r="F28" s="30">
        <f t="shared" si="0"/>
        <v>45892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24"/>
      <c r="S28" s="37">
        <f t="shared" si="1"/>
        <v>0</v>
      </c>
    </row>
    <row r="29" spans="2:19" ht="17.25" customHeight="1" x14ac:dyDescent="0.15">
      <c r="B29" s="13"/>
      <c r="C29" s="14"/>
      <c r="E29" s="31">
        <f>DATEVALUE($B$3 &amp; 24 &amp; "日")</f>
        <v>45893</v>
      </c>
      <c r="F29" s="30">
        <f t="shared" si="0"/>
        <v>45893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24"/>
      <c r="S29" s="37">
        <f t="shared" si="1"/>
        <v>0</v>
      </c>
    </row>
    <row r="30" spans="2:19" ht="17.25" customHeight="1" thickBot="1" x14ac:dyDescent="0.2">
      <c r="B30" s="16"/>
      <c r="C30" s="17"/>
      <c r="E30" s="31">
        <f>DATEVALUE($B$3 &amp; 25 &amp; "日")</f>
        <v>45894</v>
      </c>
      <c r="F30" s="30">
        <f t="shared" si="0"/>
        <v>45894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24"/>
      <c r="S30" s="37">
        <f t="shared" si="1"/>
        <v>0</v>
      </c>
    </row>
    <row r="31" spans="2:19" ht="17.25" customHeight="1" thickTop="1" thickBot="1" x14ac:dyDescent="0.2">
      <c r="B31" s="15" t="s">
        <v>2</v>
      </c>
      <c r="C31" s="35">
        <f>SUM(C18:C30)</f>
        <v>73108</v>
      </c>
      <c r="E31" s="31">
        <f>DATEVALUE($B$3 &amp; 26 &amp; "日")</f>
        <v>45895</v>
      </c>
      <c r="F31" s="30">
        <f t="shared" si="0"/>
        <v>45895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24"/>
      <c r="S31" s="37">
        <f t="shared" si="1"/>
        <v>0</v>
      </c>
    </row>
    <row r="32" spans="2:19" ht="17.25" customHeight="1" x14ac:dyDescent="0.15">
      <c r="C32" s="9"/>
      <c r="E32" s="31">
        <f>DATEVALUE($B$3 &amp; 27 &amp; "日")</f>
        <v>45896</v>
      </c>
      <c r="F32" s="30">
        <f t="shared" si="0"/>
        <v>45896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24"/>
      <c r="S32" s="37">
        <f t="shared" si="1"/>
        <v>0</v>
      </c>
    </row>
    <row r="33" spans="2:19" ht="17.25" customHeight="1" thickBot="1" x14ac:dyDescent="0.2">
      <c r="B33" s="10" t="s">
        <v>5</v>
      </c>
      <c r="C33" s="9"/>
      <c r="E33" s="31">
        <f>DATEVALUE($B$3 &amp; 28 &amp; "日")</f>
        <v>45897</v>
      </c>
      <c r="F33" s="30">
        <f t="shared" si="0"/>
        <v>45897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24"/>
      <c r="S33" s="37">
        <f t="shared" si="1"/>
        <v>0</v>
      </c>
    </row>
    <row r="34" spans="2:19" ht="17.25" customHeight="1" x14ac:dyDescent="0.15">
      <c r="B34" s="11" t="s">
        <v>1</v>
      </c>
      <c r="C34" s="32">
        <f>C9</f>
        <v>310008</v>
      </c>
      <c r="E34" s="31">
        <f>DATEVALUE($B$3 &amp; 29 &amp; "日")</f>
        <v>45898</v>
      </c>
      <c r="F34" s="30">
        <f t="shared" si="0"/>
        <v>45898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24"/>
      <c r="S34" s="37">
        <f t="shared" si="1"/>
        <v>0</v>
      </c>
    </row>
    <row r="35" spans="2:19" ht="17.25" customHeight="1" x14ac:dyDescent="0.15">
      <c r="B35" s="13" t="s">
        <v>4</v>
      </c>
      <c r="C35" s="33">
        <f>C15</f>
        <v>21008</v>
      </c>
      <c r="E35" s="31">
        <f>DATEVALUE($B$3 &amp; 30 &amp; "日")</f>
        <v>45899</v>
      </c>
      <c r="F35" s="30">
        <f t="shared" si="0"/>
        <v>45899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24"/>
      <c r="S35" s="37">
        <f t="shared" si="1"/>
        <v>0</v>
      </c>
    </row>
    <row r="36" spans="2:19" ht="17.25" customHeight="1" thickBot="1" x14ac:dyDescent="0.2">
      <c r="B36" s="16" t="s">
        <v>6</v>
      </c>
      <c r="C36" s="34">
        <f>S37</f>
        <v>7562</v>
      </c>
      <c r="E36" s="31">
        <f>DATEVALUE($B$3 &amp; 31 &amp; "日")</f>
        <v>45900</v>
      </c>
      <c r="F36" s="30">
        <f t="shared" si="0"/>
        <v>45900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6"/>
      <c r="S36" s="42">
        <f t="shared" si="1"/>
        <v>0</v>
      </c>
    </row>
    <row r="37" spans="2:19" ht="17.25" customHeight="1" thickTop="1" thickBot="1" x14ac:dyDescent="0.2">
      <c r="B37" s="15" t="s">
        <v>7</v>
      </c>
      <c r="C37" s="35">
        <f>SUM(C34:C36)</f>
        <v>338578</v>
      </c>
      <c r="E37" s="38" t="s">
        <v>2</v>
      </c>
      <c r="F37" s="39"/>
      <c r="G37" s="36">
        <f>SUM(G6:G36)</f>
        <v>3688</v>
      </c>
      <c r="H37" s="36">
        <f t="shared" ref="H37:R37" si="2">SUM(H6:H36)</f>
        <v>3016</v>
      </c>
      <c r="I37" s="36">
        <f t="shared" si="2"/>
        <v>274</v>
      </c>
      <c r="J37" s="36">
        <f t="shared" si="2"/>
        <v>40</v>
      </c>
      <c r="K37" s="36">
        <f t="shared" si="2"/>
        <v>40</v>
      </c>
      <c r="L37" s="36">
        <f t="shared" si="2"/>
        <v>48</v>
      </c>
      <c r="M37" s="36">
        <f t="shared" si="2"/>
        <v>56</v>
      </c>
      <c r="N37" s="36">
        <f t="shared" si="2"/>
        <v>64</v>
      </c>
      <c r="O37" s="36">
        <f t="shared" si="2"/>
        <v>72</v>
      </c>
      <c r="P37" s="36">
        <f t="shared" si="2"/>
        <v>80</v>
      </c>
      <c r="Q37" s="36">
        <f t="shared" si="2"/>
        <v>88</v>
      </c>
      <c r="R37" s="40">
        <f t="shared" si="2"/>
        <v>96</v>
      </c>
      <c r="S37" s="41">
        <f t="shared" si="1"/>
        <v>7562</v>
      </c>
    </row>
  </sheetData>
  <mergeCells count="3">
    <mergeCell ref="B3:C3"/>
    <mergeCell ref="E5:F5"/>
    <mergeCell ref="E37:F37"/>
  </mergeCells>
  <phoneticPr fontId="1"/>
  <conditionalFormatting sqref="S6:S37">
    <cfRule type="cellIs" dxfId="19" priority="4" operator="equal">
      <formula>0</formula>
    </cfRule>
  </conditionalFormatting>
  <conditionalFormatting sqref="G37:R37">
    <cfRule type="cellIs" dxfId="18" priority="3" operator="equal">
      <formula>0</formula>
    </cfRule>
  </conditionalFormatting>
  <conditionalFormatting sqref="F6:F36">
    <cfRule type="expression" dxfId="17" priority="1">
      <formula>WEEKDAY(E6)=1</formula>
    </cfRule>
    <cfRule type="expression" dxfId="16" priority="2">
      <formula>WEEKDAY(E6)=7</formula>
    </cfRule>
  </conditionalFormatting>
  <hyperlinks>
    <hyperlink ref="A1" r:id="rId1" xr:uid="{DD88ED2D-22D7-4C8A-9030-EBC023AF1141}"/>
  </hyperlinks>
  <printOptions horizontalCentered="1"/>
  <pageMargins left="0.19685039370078741" right="0.19685039370078741" top="0.39370078740157483" bottom="0.22" header="0.31496062992125984" footer="0.15748031496062992"/>
  <pageSetup paperSize="9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89C83-F6D9-407C-84F4-E0FFAE9AB3AB}">
  <dimension ref="A1:S37"/>
  <sheetViews>
    <sheetView showGridLines="0" workbookViewId="0"/>
  </sheetViews>
  <sheetFormatPr defaultRowHeight="15.75" x14ac:dyDescent="0.15"/>
  <cols>
    <col min="1" max="1" width="3.75" style="3" customWidth="1"/>
    <col min="2" max="2" width="7.75" style="3" customWidth="1"/>
    <col min="3" max="3" width="9" style="3"/>
    <col min="4" max="4" width="2.75" style="3" customWidth="1"/>
    <col min="5" max="6" width="4.25" style="3" customWidth="1"/>
    <col min="7" max="16384" width="9" style="3"/>
  </cols>
  <sheetData>
    <row r="1" spans="1:19" s="2" customFormat="1" x14ac:dyDescent="0.15">
      <c r="A1" s="1" t="s">
        <v>0</v>
      </c>
    </row>
    <row r="2" spans="1:19" ht="16.5" thickBot="1" x14ac:dyDescent="0.2"/>
    <row r="3" spans="1:19" ht="22.5" customHeight="1" thickBot="1" x14ac:dyDescent="0.2">
      <c r="B3" s="29" t="str">
        <f>LEFT('1月'!B3,5)  &amp; "9月"</f>
        <v>2025年9月</v>
      </c>
      <c r="C3" s="28"/>
      <c r="D3" s="6" t="s">
        <v>17</v>
      </c>
      <c r="H3" s="18" t="s">
        <v>16</v>
      </c>
      <c r="I3" s="19"/>
      <c r="J3" s="19"/>
      <c r="K3" s="19"/>
      <c r="L3" s="19"/>
      <c r="M3" s="19"/>
      <c r="N3" s="19"/>
      <c r="O3" s="19"/>
      <c r="P3" s="19"/>
      <c r="Q3" s="19"/>
      <c r="R3" s="19"/>
      <c r="S3" s="20"/>
    </row>
    <row r="4" spans="1:19" ht="7.5" customHeight="1" thickBot="1" x14ac:dyDescent="0.2"/>
    <row r="5" spans="1:19" ht="17.25" customHeight="1" thickBot="1" x14ac:dyDescent="0.2">
      <c r="B5" s="10" t="s">
        <v>1</v>
      </c>
      <c r="E5" s="43"/>
      <c r="F5" s="44"/>
      <c r="G5" s="21" t="s">
        <v>13</v>
      </c>
      <c r="H5" s="21" t="s">
        <v>14</v>
      </c>
      <c r="I5" s="21" t="s">
        <v>15</v>
      </c>
      <c r="J5" s="21" t="s">
        <v>20</v>
      </c>
      <c r="K5" s="21" t="s">
        <v>21</v>
      </c>
      <c r="L5" s="21" t="s">
        <v>22</v>
      </c>
      <c r="M5" s="21" t="s">
        <v>23</v>
      </c>
      <c r="N5" s="21" t="s">
        <v>24</v>
      </c>
      <c r="O5" s="21" t="s">
        <v>25</v>
      </c>
      <c r="P5" s="21" t="s">
        <v>26</v>
      </c>
      <c r="Q5" s="21" t="s">
        <v>27</v>
      </c>
      <c r="R5" s="23" t="s">
        <v>28</v>
      </c>
      <c r="S5" s="22" t="s">
        <v>2</v>
      </c>
    </row>
    <row r="6" spans="1:19" ht="17.25" customHeight="1" x14ac:dyDescent="0.15">
      <c r="B6" s="11" t="s">
        <v>8</v>
      </c>
      <c r="C6" s="12">
        <v>300000</v>
      </c>
      <c r="E6" s="31">
        <f>DATEVALUE($B$3 &amp; 1 &amp; "日")</f>
        <v>45901</v>
      </c>
      <c r="F6" s="30">
        <f>+E6</f>
        <v>45901</v>
      </c>
      <c r="G6" s="7">
        <v>3180</v>
      </c>
      <c r="H6" s="4">
        <v>1000</v>
      </c>
      <c r="I6" s="4"/>
      <c r="J6" s="4">
        <v>9</v>
      </c>
      <c r="K6" s="4"/>
      <c r="L6" s="4"/>
      <c r="M6" s="4"/>
      <c r="N6" s="4"/>
      <c r="O6" s="4"/>
      <c r="P6" s="4"/>
      <c r="Q6" s="4"/>
      <c r="R6" s="24"/>
      <c r="S6" s="37">
        <f>SUM(G6:R6)</f>
        <v>4189</v>
      </c>
    </row>
    <row r="7" spans="1:19" ht="17.25" customHeight="1" x14ac:dyDescent="0.15">
      <c r="B7" s="13" t="s">
        <v>42</v>
      </c>
      <c r="C7" s="14">
        <v>10009</v>
      </c>
      <c r="E7" s="31">
        <f>DATEVALUE($B$3 &amp; 2 &amp; "日")</f>
        <v>45902</v>
      </c>
      <c r="F7" s="30">
        <f t="shared" ref="F7:F36" si="0">+E7</f>
        <v>45902</v>
      </c>
      <c r="G7" s="4"/>
      <c r="H7" s="4"/>
      <c r="I7" s="4">
        <v>120</v>
      </c>
      <c r="J7" s="4"/>
      <c r="K7" s="4"/>
      <c r="L7" s="4"/>
      <c r="M7" s="4"/>
      <c r="N7" s="4"/>
      <c r="O7" s="4"/>
      <c r="P7" s="4"/>
      <c r="Q7" s="4"/>
      <c r="R7" s="24"/>
      <c r="S7" s="37">
        <f t="shared" ref="S7:S37" si="1">SUM(G7:R7)</f>
        <v>120</v>
      </c>
    </row>
    <row r="8" spans="1:19" ht="17.25" customHeight="1" thickBot="1" x14ac:dyDescent="0.2">
      <c r="B8" s="16"/>
      <c r="C8" s="17"/>
      <c r="E8" s="31">
        <f>DATEVALUE($B$3 &amp; 3 &amp; "日")</f>
        <v>45903</v>
      </c>
      <c r="F8" s="30">
        <f t="shared" si="0"/>
        <v>45903</v>
      </c>
      <c r="G8" s="4"/>
      <c r="H8" s="4">
        <v>2000</v>
      </c>
      <c r="I8" s="4"/>
      <c r="J8" s="4"/>
      <c r="K8" s="4"/>
      <c r="L8" s="4"/>
      <c r="M8" s="4"/>
      <c r="N8" s="4"/>
      <c r="O8" s="4"/>
      <c r="P8" s="4"/>
      <c r="Q8" s="4"/>
      <c r="R8" s="24"/>
      <c r="S8" s="37">
        <f t="shared" si="1"/>
        <v>2000</v>
      </c>
    </row>
    <row r="9" spans="1:19" ht="17.25" customHeight="1" thickTop="1" thickBot="1" x14ac:dyDescent="0.2">
      <c r="B9" s="15" t="s">
        <v>2</v>
      </c>
      <c r="C9" s="35">
        <f>SUM(C6:C8)</f>
        <v>310009</v>
      </c>
      <c r="E9" s="31">
        <f>DATEVALUE($B$3 &amp;4 &amp; "日")</f>
        <v>45904</v>
      </c>
      <c r="F9" s="30">
        <f t="shared" si="0"/>
        <v>45904</v>
      </c>
      <c r="G9" s="4"/>
      <c r="H9" s="4"/>
      <c r="I9" s="4">
        <v>130</v>
      </c>
      <c r="J9" s="4"/>
      <c r="K9" s="4"/>
      <c r="L9" s="4"/>
      <c r="M9" s="4"/>
      <c r="N9" s="4"/>
      <c r="O9" s="4"/>
      <c r="P9" s="4"/>
      <c r="Q9" s="4"/>
      <c r="R9" s="24"/>
      <c r="S9" s="37">
        <f t="shared" si="1"/>
        <v>130</v>
      </c>
    </row>
    <row r="10" spans="1:19" ht="17.25" customHeight="1" x14ac:dyDescent="0.15">
      <c r="B10" s="5"/>
      <c r="C10" s="8"/>
      <c r="E10" s="31">
        <f>DATEVALUE($B$3 &amp; 5 &amp; "日")</f>
        <v>45905</v>
      </c>
      <c r="F10" s="30">
        <f t="shared" si="0"/>
        <v>45905</v>
      </c>
      <c r="G10" s="4">
        <v>500</v>
      </c>
      <c r="H10" s="4"/>
      <c r="I10" s="4"/>
      <c r="J10" s="4"/>
      <c r="K10" s="4"/>
      <c r="L10" s="4"/>
      <c r="M10" s="4"/>
      <c r="N10" s="4"/>
      <c r="O10" s="4"/>
      <c r="P10" s="4"/>
      <c r="Q10" s="4"/>
      <c r="R10" s="24"/>
      <c r="S10" s="37">
        <f t="shared" si="1"/>
        <v>500</v>
      </c>
    </row>
    <row r="11" spans="1:19" ht="17.25" customHeight="1" thickBot="1" x14ac:dyDescent="0.2">
      <c r="B11" s="10" t="s">
        <v>4</v>
      </c>
      <c r="C11" s="9"/>
      <c r="E11" s="31">
        <f>DATEVALUE($B$3 &amp; 6 &amp; "日")</f>
        <v>45906</v>
      </c>
      <c r="F11" s="30">
        <f t="shared" si="0"/>
        <v>45906</v>
      </c>
      <c r="G11" s="4">
        <v>1</v>
      </c>
      <c r="H11" s="4">
        <v>2</v>
      </c>
      <c r="I11" s="4">
        <v>3</v>
      </c>
      <c r="J11" s="4">
        <v>4</v>
      </c>
      <c r="K11" s="4">
        <v>5</v>
      </c>
      <c r="L11" s="4">
        <v>6</v>
      </c>
      <c r="M11" s="4">
        <v>7</v>
      </c>
      <c r="N11" s="4">
        <v>8</v>
      </c>
      <c r="O11" s="4">
        <v>9</v>
      </c>
      <c r="P11" s="4">
        <v>10</v>
      </c>
      <c r="Q11" s="4">
        <v>11</v>
      </c>
      <c r="R11" s="24">
        <v>12</v>
      </c>
      <c r="S11" s="37">
        <f t="shared" si="1"/>
        <v>78</v>
      </c>
    </row>
    <row r="12" spans="1:19" ht="17.25" customHeight="1" x14ac:dyDescent="0.15">
      <c r="B12" s="11" t="s">
        <v>9</v>
      </c>
      <c r="C12" s="12">
        <v>20000</v>
      </c>
      <c r="E12" s="31">
        <f>DATEVALUE($B$3 &amp; 7 &amp; "日")</f>
        <v>45907</v>
      </c>
      <c r="F12" s="30">
        <f t="shared" si="0"/>
        <v>45907</v>
      </c>
      <c r="G12" s="4">
        <v>1</v>
      </c>
      <c r="H12" s="4">
        <v>2</v>
      </c>
      <c r="I12" s="4">
        <v>3</v>
      </c>
      <c r="J12" s="4">
        <v>4</v>
      </c>
      <c r="K12" s="4">
        <v>5</v>
      </c>
      <c r="L12" s="4">
        <v>6</v>
      </c>
      <c r="M12" s="4">
        <v>7</v>
      </c>
      <c r="N12" s="4">
        <v>8</v>
      </c>
      <c r="O12" s="4">
        <v>9</v>
      </c>
      <c r="P12" s="4">
        <v>10</v>
      </c>
      <c r="Q12" s="4">
        <v>11</v>
      </c>
      <c r="R12" s="24">
        <v>12</v>
      </c>
      <c r="S12" s="37">
        <f t="shared" si="1"/>
        <v>78</v>
      </c>
    </row>
    <row r="13" spans="1:19" ht="17.25" customHeight="1" x14ac:dyDescent="0.15">
      <c r="B13" s="13" t="s">
        <v>11</v>
      </c>
      <c r="C13" s="14">
        <v>1009</v>
      </c>
      <c r="E13" s="31">
        <f>DATEVALUE($B$3 &amp; 8 &amp; "日")</f>
        <v>45908</v>
      </c>
      <c r="F13" s="30">
        <f t="shared" si="0"/>
        <v>45908</v>
      </c>
      <c r="G13" s="4">
        <v>1</v>
      </c>
      <c r="H13" s="4">
        <v>2</v>
      </c>
      <c r="I13" s="4">
        <v>3</v>
      </c>
      <c r="J13" s="4">
        <v>4</v>
      </c>
      <c r="K13" s="4">
        <v>5</v>
      </c>
      <c r="L13" s="4">
        <v>6</v>
      </c>
      <c r="M13" s="4">
        <v>7</v>
      </c>
      <c r="N13" s="4">
        <v>8</v>
      </c>
      <c r="O13" s="4">
        <v>9</v>
      </c>
      <c r="P13" s="4">
        <v>10</v>
      </c>
      <c r="Q13" s="4">
        <v>11</v>
      </c>
      <c r="R13" s="24">
        <v>12</v>
      </c>
      <c r="S13" s="37">
        <f t="shared" si="1"/>
        <v>78</v>
      </c>
    </row>
    <row r="14" spans="1:19" ht="17.25" customHeight="1" thickBot="1" x14ac:dyDescent="0.2">
      <c r="B14" s="16"/>
      <c r="C14" s="17"/>
      <c r="E14" s="31">
        <f>DATEVALUE($B$3 &amp; 9 &amp; "日")</f>
        <v>45909</v>
      </c>
      <c r="F14" s="30">
        <f t="shared" si="0"/>
        <v>45909</v>
      </c>
      <c r="G14" s="4">
        <v>1</v>
      </c>
      <c r="H14" s="4">
        <v>2</v>
      </c>
      <c r="I14" s="4">
        <v>3</v>
      </c>
      <c r="J14" s="4">
        <v>4</v>
      </c>
      <c r="K14" s="4">
        <v>5</v>
      </c>
      <c r="L14" s="4">
        <v>6</v>
      </c>
      <c r="M14" s="4">
        <v>7</v>
      </c>
      <c r="N14" s="4">
        <v>8</v>
      </c>
      <c r="O14" s="4">
        <v>9</v>
      </c>
      <c r="P14" s="4">
        <v>10</v>
      </c>
      <c r="Q14" s="4">
        <v>11</v>
      </c>
      <c r="R14" s="24">
        <v>12</v>
      </c>
      <c r="S14" s="37">
        <f t="shared" si="1"/>
        <v>78</v>
      </c>
    </row>
    <row r="15" spans="1:19" ht="17.25" customHeight="1" thickTop="1" thickBot="1" x14ac:dyDescent="0.2">
      <c r="B15" s="15" t="s">
        <v>2</v>
      </c>
      <c r="C15" s="35">
        <f>SUM(C12:C14)</f>
        <v>21009</v>
      </c>
      <c r="E15" s="31">
        <f>DATEVALUE($B$3 &amp; 10 &amp; "日")</f>
        <v>45910</v>
      </c>
      <c r="F15" s="30">
        <f t="shared" si="0"/>
        <v>45910</v>
      </c>
      <c r="G15" s="4">
        <v>1</v>
      </c>
      <c r="H15" s="4">
        <v>2</v>
      </c>
      <c r="I15" s="4">
        <v>3</v>
      </c>
      <c r="J15" s="4">
        <v>4</v>
      </c>
      <c r="K15" s="4">
        <v>5</v>
      </c>
      <c r="L15" s="4">
        <v>6</v>
      </c>
      <c r="M15" s="4">
        <v>7</v>
      </c>
      <c r="N15" s="4">
        <v>8</v>
      </c>
      <c r="O15" s="4">
        <v>9</v>
      </c>
      <c r="P15" s="4">
        <v>10</v>
      </c>
      <c r="Q15" s="4">
        <v>11</v>
      </c>
      <c r="R15" s="24">
        <v>12</v>
      </c>
      <c r="S15" s="37">
        <f t="shared" si="1"/>
        <v>78</v>
      </c>
    </row>
    <row r="16" spans="1:19" ht="17.25" customHeight="1" x14ac:dyDescent="0.15">
      <c r="C16" s="9"/>
      <c r="E16" s="31">
        <f>DATEVALUE($B$3 &amp; 11 &amp; "日")</f>
        <v>45911</v>
      </c>
      <c r="F16" s="30">
        <f t="shared" si="0"/>
        <v>45911</v>
      </c>
      <c r="G16" s="4">
        <v>1</v>
      </c>
      <c r="H16" s="4">
        <v>2</v>
      </c>
      <c r="I16" s="4">
        <v>3</v>
      </c>
      <c r="J16" s="4">
        <v>4</v>
      </c>
      <c r="K16" s="4">
        <v>5</v>
      </c>
      <c r="L16" s="4">
        <v>6</v>
      </c>
      <c r="M16" s="4">
        <v>7</v>
      </c>
      <c r="N16" s="4">
        <v>8</v>
      </c>
      <c r="O16" s="4">
        <v>9</v>
      </c>
      <c r="P16" s="4">
        <v>10</v>
      </c>
      <c r="Q16" s="4">
        <v>11</v>
      </c>
      <c r="R16" s="24">
        <v>12</v>
      </c>
      <c r="S16" s="37">
        <f t="shared" si="1"/>
        <v>78</v>
      </c>
    </row>
    <row r="17" spans="2:19" ht="17.25" customHeight="1" thickBot="1" x14ac:dyDescent="0.2">
      <c r="B17" s="10" t="s">
        <v>3</v>
      </c>
      <c r="C17" s="9"/>
      <c r="E17" s="31">
        <f>DATEVALUE($B$3 &amp; 12 &amp; "日")</f>
        <v>45912</v>
      </c>
      <c r="F17" s="30">
        <f t="shared" si="0"/>
        <v>45912</v>
      </c>
      <c r="G17" s="4">
        <v>1</v>
      </c>
      <c r="H17" s="4">
        <v>2</v>
      </c>
      <c r="I17" s="4">
        <v>3</v>
      </c>
      <c r="J17" s="4">
        <v>4</v>
      </c>
      <c r="K17" s="4">
        <v>5</v>
      </c>
      <c r="L17" s="4">
        <v>6</v>
      </c>
      <c r="M17" s="4">
        <v>7</v>
      </c>
      <c r="N17" s="4">
        <v>8</v>
      </c>
      <c r="O17" s="4">
        <v>9</v>
      </c>
      <c r="P17" s="4">
        <v>10</v>
      </c>
      <c r="Q17" s="4">
        <v>11</v>
      </c>
      <c r="R17" s="24">
        <v>12</v>
      </c>
      <c r="S17" s="37">
        <f t="shared" si="1"/>
        <v>78</v>
      </c>
    </row>
    <row r="18" spans="2:19" ht="17.25" customHeight="1" x14ac:dyDescent="0.15">
      <c r="B18" s="11" t="s">
        <v>10</v>
      </c>
      <c r="C18" s="12">
        <v>65000</v>
      </c>
      <c r="E18" s="31">
        <f>DATEVALUE($B$3 &amp; 13 &amp; "日")</f>
        <v>45913</v>
      </c>
      <c r="F18" s="30">
        <f t="shared" si="0"/>
        <v>45913</v>
      </c>
      <c r="G18" s="4">
        <v>1</v>
      </c>
      <c r="H18" s="4">
        <v>2</v>
      </c>
      <c r="I18" s="4">
        <v>3</v>
      </c>
      <c r="J18" s="4">
        <v>4</v>
      </c>
      <c r="K18" s="4">
        <v>5</v>
      </c>
      <c r="L18" s="4">
        <v>6</v>
      </c>
      <c r="M18" s="4">
        <v>7</v>
      </c>
      <c r="N18" s="4">
        <v>8</v>
      </c>
      <c r="O18" s="4">
        <v>9</v>
      </c>
      <c r="P18" s="4">
        <v>10</v>
      </c>
      <c r="Q18" s="4">
        <v>11</v>
      </c>
      <c r="R18" s="24">
        <v>12</v>
      </c>
      <c r="S18" s="37">
        <f t="shared" si="1"/>
        <v>78</v>
      </c>
    </row>
    <row r="19" spans="2:19" ht="17.25" customHeight="1" x14ac:dyDescent="0.15">
      <c r="B19" s="13" t="s">
        <v>12</v>
      </c>
      <c r="C19" s="14">
        <v>8000</v>
      </c>
      <c r="E19" s="31">
        <f>DATEVALUE($B$3 &amp; 14 &amp; "日")</f>
        <v>45914</v>
      </c>
      <c r="F19" s="30">
        <f t="shared" si="0"/>
        <v>45914</v>
      </c>
      <c r="G19" s="4">
        <v>1</v>
      </c>
      <c r="H19" s="4">
        <v>2</v>
      </c>
      <c r="I19" s="4">
        <v>3</v>
      </c>
      <c r="J19" s="4">
        <v>4</v>
      </c>
      <c r="K19" s="4">
        <v>5</v>
      </c>
      <c r="L19" s="4">
        <v>6</v>
      </c>
      <c r="M19" s="4">
        <v>7</v>
      </c>
      <c r="N19" s="4">
        <v>8</v>
      </c>
      <c r="O19" s="4">
        <v>9</v>
      </c>
      <c r="P19" s="4">
        <v>10</v>
      </c>
      <c r="Q19" s="4">
        <v>11</v>
      </c>
      <c r="R19" s="24">
        <v>12</v>
      </c>
      <c r="S19" s="37">
        <f t="shared" si="1"/>
        <v>78</v>
      </c>
    </row>
    <row r="20" spans="2:19" ht="17.25" customHeight="1" x14ac:dyDescent="0.15">
      <c r="B20" s="13" t="s">
        <v>43</v>
      </c>
      <c r="C20" s="14">
        <v>109</v>
      </c>
      <c r="E20" s="31">
        <f>DATEVALUE($B$3 &amp; 15 &amp; "日")</f>
        <v>45915</v>
      </c>
      <c r="F20" s="30">
        <f t="shared" si="0"/>
        <v>45915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24"/>
      <c r="S20" s="37">
        <f t="shared" si="1"/>
        <v>0</v>
      </c>
    </row>
    <row r="21" spans="2:19" ht="17.25" customHeight="1" x14ac:dyDescent="0.15">
      <c r="B21" s="13"/>
      <c r="C21" s="14"/>
      <c r="E21" s="31">
        <f>DATEVALUE($B$3 &amp;16 &amp; "日")</f>
        <v>45916</v>
      </c>
      <c r="F21" s="30">
        <f t="shared" si="0"/>
        <v>45916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24"/>
      <c r="S21" s="37">
        <f t="shared" si="1"/>
        <v>0</v>
      </c>
    </row>
    <row r="22" spans="2:19" ht="17.25" customHeight="1" x14ac:dyDescent="0.15">
      <c r="B22" s="13"/>
      <c r="C22" s="14"/>
      <c r="E22" s="31">
        <f>DATEVALUE($B$3 &amp;17 &amp; "日")</f>
        <v>45917</v>
      </c>
      <c r="F22" s="30">
        <f t="shared" si="0"/>
        <v>45917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24"/>
      <c r="S22" s="37">
        <f t="shared" si="1"/>
        <v>0</v>
      </c>
    </row>
    <row r="23" spans="2:19" ht="17.25" customHeight="1" x14ac:dyDescent="0.15">
      <c r="B23" s="13"/>
      <c r="C23" s="14"/>
      <c r="E23" s="31">
        <f>DATEVALUE($B$3 &amp; 18 &amp; "日")</f>
        <v>45918</v>
      </c>
      <c r="F23" s="30">
        <f t="shared" si="0"/>
        <v>45918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24"/>
      <c r="S23" s="37">
        <f t="shared" si="1"/>
        <v>0</v>
      </c>
    </row>
    <row r="24" spans="2:19" ht="17.25" customHeight="1" x14ac:dyDescent="0.15">
      <c r="B24" s="13"/>
      <c r="C24" s="14"/>
      <c r="E24" s="31">
        <f>DATEVALUE($B$3 &amp; 19 &amp; "日")</f>
        <v>45919</v>
      </c>
      <c r="F24" s="30">
        <f t="shared" si="0"/>
        <v>45919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24"/>
      <c r="S24" s="37">
        <f t="shared" si="1"/>
        <v>0</v>
      </c>
    </row>
    <row r="25" spans="2:19" ht="17.25" customHeight="1" x14ac:dyDescent="0.15">
      <c r="B25" s="13"/>
      <c r="C25" s="14"/>
      <c r="E25" s="31">
        <f>DATEVALUE($B$3 &amp; 20 &amp; "日")</f>
        <v>45920</v>
      </c>
      <c r="F25" s="30">
        <f t="shared" si="0"/>
        <v>45920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24"/>
      <c r="S25" s="37">
        <f t="shared" si="1"/>
        <v>0</v>
      </c>
    </row>
    <row r="26" spans="2:19" ht="17.25" customHeight="1" x14ac:dyDescent="0.15">
      <c r="B26" s="13"/>
      <c r="C26" s="14"/>
      <c r="E26" s="31">
        <f>DATEVALUE($B$3 &amp; 21 &amp; "日")</f>
        <v>45921</v>
      </c>
      <c r="F26" s="30">
        <f t="shared" si="0"/>
        <v>45921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24"/>
      <c r="S26" s="37">
        <f t="shared" si="1"/>
        <v>0</v>
      </c>
    </row>
    <row r="27" spans="2:19" ht="17.25" customHeight="1" x14ac:dyDescent="0.15">
      <c r="B27" s="13"/>
      <c r="C27" s="14"/>
      <c r="E27" s="31">
        <f>DATEVALUE($B$3 &amp; 22 &amp; "日")</f>
        <v>45922</v>
      </c>
      <c r="F27" s="30">
        <f t="shared" si="0"/>
        <v>45922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24"/>
      <c r="S27" s="37">
        <f t="shared" si="1"/>
        <v>0</v>
      </c>
    </row>
    <row r="28" spans="2:19" ht="17.25" customHeight="1" x14ac:dyDescent="0.15">
      <c r="B28" s="13"/>
      <c r="C28" s="14"/>
      <c r="E28" s="31">
        <f>DATEVALUE($B$3 &amp; 23 &amp; "日")</f>
        <v>45923</v>
      </c>
      <c r="F28" s="30">
        <f t="shared" si="0"/>
        <v>45923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24"/>
      <c r="S28" s="37">
        <f t="shared" si="1"/>
        <v>0</v>
      </c>
    </row>
    <row r="29" spans="2:19" ht="17.25" customHeight="1" x14ac:dyDescent="0.15">
      <c r="B29" s="13"/>
      <c r="C29" s="14"/>
      <c r="E29" s="31">
        <f>DATEVALUE($B$3 &amp; 24 &amp; "日")</f>
        <v>45924</v>
      </c>
      <c r="F29" s="30">
        <f t="shared" si="0"/>
        <v>45924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24"/>
      <c r="S29" s="37">
        <f t="shared" si="1"/>
        <v>0</v>
      </c>
    </row>
    <row r="30" spans="2:19" ht="17.25" customHeight="1" thickBot="1" x14ac:dyDescent="0.2">
      <c r="B30" s="16"/>
      <c r="C30" s="17"/>
      <c r="E30" s="31">
        <f>DATEVALUE($B$3 &amp; 25 &amp; "日")</f>
        <v>45925</v>
      </c>
      <c r="F30" s="30">
        <f t="shared" si="0"/>
        <v>45925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24"/>
      <c r="S30" s="37">
        <f t="shared" si="1"/>
        <v>0</v>
      </c>
    </row>
    <row r="31" spans="2:19" ht="17.25" customHeight="1" thickTop="1" thickBot="1" x14ac:dyDescent="0.2">
      <c r="B31" s="15" t="s">
        <v>2</v>
      </c>
      <c r="C31" s="35">
        <f>SUM(C18:C30)</f>
        <v>73109</v>
      </c>
      <c r="E31" s="31">
        <f>DATEVALUE($B$3 &amp; 26 &amp; "日")</f>
        <v>45926</v>
      </c>
      <c r="F31" s="30">
        <f t="shared" si="0"/>
        <v>45926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24"/>
      <c r="S31" s="37">
        <f t="shared" si="1"/>
        <v>0</v>
      </c>
    </row>
    <row r="32" spans="2:19" ht="17.25" customHeight="1" x14ac:dyDescent="0.15">
      <c r="C32" s="9"/>
      <c r="E32" s="31">
        <f>DATEVALUE($B$3 &amp; 27 &amp; "日")</f>
        <v>45927</v>
      </c>
      <c r="F32" s="30">
        <f t="shared" si="0"/>
        <v>45927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24"/>
      <c r="S32" s="37">
        <f t="shared" si="1"/>
        <v>0</v>
      </c>
    </row>
    <row r="33" spans="2:19" ht="17.25" customHeight="1" thickBot="1" x14ac:dyDescent="0.2">
      <c r="B33" s="10" t="s">
        <v>5</v>
      </c>
      <c r="C33" s="9"/>
      <c r="E33" s="31">
        <f>DATEVALUE($B$3 &amp; 28 &amp; "日")</f>
        <v>45928</v>
      </c>
      <c r="F33" s="30">
        <f t="shared" si="0"/>
        <v>45928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24"/>
      <c r="S33" s="37">
        <f t="shared" si="1"/>
        <v>0</v>
      </c>
    </row>
    <row r="34" spans="2:19" ht="17.25" customHeight="1" x14ac:dyDescent="0.15">
      <c r="B34" s="11" t="s">
        <v>1</v>
      </c>
      <c r="C34" s="32">
        <f>C9</f>
        <v>310009</v>
      </c>
      <c r="E34" s="31">
        <f>DATEVALUE($B$3 &amp; 29 &amp; "日")</f>
        <v>45929</v>
      </c>
      <c r="F34" s="30">
        <f t="shared" si="0"/>
        <v>45929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24"/>
      <c r="S34" s="37">
        <f t="shared" si="1"/>
        <v>0</v>
      </c>
    </row>
    <row r="35" spans="2:19" ht="17.25" customHeight="1" x14ac:dyDescent="0.15">
      <c r="B35" s="13" t="s">
        <v>4</v>
      </c>
      <c r="C35" s="33">
        <f>C15</f>
        <v>21009</v>
      </c>
      <c r="E35" s="31">
        <f>DATEVALUE($B$3 &amp; 30 &amp; "日")</f>
        <v>45930</v>
      </c>
      <c r="F35" s="30">
        <f t="shared" si="0"/>
        <v>45930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24"/>
      <c r="S35" s="37">
        <f t="shared" si="1"/>
        <v>0</v>
      </c>
    </row>
    <row r="36" spans="2:19" ht="17.25" customHeight="1" thickBot="1" x14ac:dyDescent="0.2">
      <c r="B36" s="16" t="s">
        <v>6</v>
      </c>
      <c r="C36" s="34">
        <f>S37</f>
        <v>7641</v>
      </c>
      <c r="E36" s="31" t="e">
        <f>DATEVALUE($B$3 &amp; 31 &amp; "日")</f>
        <v>#VALUE!</v>
      </c>
      <c r="F36" s="30" t="e">
        <f t="shared" si="0"/>
        <v>#VALUE!</v>
      </c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6"/>
      <c r="S36" s="42">
        <f t="shared" si="1"/>
        <v>0</v>
      </c>
    </row>
    <row r="37" spans="2:19" ht="17.25" customHeight="1" thickTop="1" thickBot="1" x14ac:dyDescent="0.2">
      <c r="B37" s="15" t="s">
        <v>7</v>
      </c>
      <c r="C37" s="35">
        <f>SUM(C34:C36)</f>
        <v>338659</v>
      </c>
      <c r="E37" s="38" t="s">
        <v>2</v>
      </c>
      <c r="F37" s="39"/>
      <c r="G37" s="36">
        <f>SUM(G6:G36)</f>
        <v>3689</v>
      </c>
      <c r="H37" s="36">
        <f t="shared" ref="H37:R37" si="2">SUM(H6:H36)</f>
        <v>3018</v>
      </c>
      <c r="I37" s="36">
        <f t="shared" si="2"/>
        <v>277</v>
      </c>
      <c r="J37" s="36">
        <f t="shared" si="2"/>
        <v>45</v>
      </c>
      <c r="K37" s="36">
        <f t="shared" si="2"/>
        <v>45</v>
      </c>
      <c r="L37" s="36">
        <f t="shared" si="2"/>
        <v>54</v>
      </c>
      <c r="M37" s="36">
        <f t="shared" si="2"/>
        <v>63</v>
      </c>
      <c r="N37" s="36">
        <f t="shared" si="2"/>
        <v>72</v>
      </c>
      <c r="O37" s="36">
        <f t="shared" si="2"/>
        <v>81</v>
      </c>
      <c r="P37" s="36">
        <f t="shared" si="2"/>
        <v>90</v>
      </c>
      <c r="Q37" s="36">
        <f t="shared" si="2"/>
        <v>99</v>
      </c>
      <c r="R37" s="40">
        <f t="shared" si="2"/>
        <v>108</v>
      </c>
      <c r="S37" s="41">
        <f t="shared" si="1"/>
        <v>7641</v>
      </c>
    </row>
  </sheetData>
  <mergeCells count="3">
    <mergeCell ref="B3:C3"/>
    <mergeCell ref="E5:F5"/>
    <mergeCell ref="E37:F37"/>
  </mergeCells>
  <phoneticPr fontId="1"/>
  <conditionalFormatting sqref="S6:S37">
    <cfRule type="cellIs" dxfId="15" priority="4" operator="equal">
      <formula>0</formula>
    </cfRule>
  </conditionalFormatting>
  <conditionalFormatting sqref="G37:R37">
    <cfRule type="cellIs" dxfId="14" priority="3" operator="equal">
      <formula>0</formula>
    </cfRule>
  </conditionalFormatting>
  <conditionalFormatting sqref="F6:F36">
    <cfRule type="expression" dxfId="13" priority="1">
      <formula>WEEKDAY(E6)=1</formula>
    </cfRule>
    <cfRule type="expression" dxfId="12" priority="2">
      <formula>WEEKDAY(E6)=7</formula>
    </cfRule>
  </conditionalFormatting>
  <hyperlinks>
    <hyperlink ref="A1" r:id="rId1" xr:uid="{3757E05D-A862-4AF6-9D43-2F0430603490}"/>
  </hyperlinks>
  <printOptions horizontalCentered="1"/>
  <pageMargins left="0.19685039370078741" right="0.19685039370078741" top="0.39370078740157483" bottom="0.22" header="0.31496062992125984" footer="0.15748031496062992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年間収支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年間収支!Print_Area</vt:lpstr>
    </vt:vector>
  </TitlesOfParts>
  <Manager>excel-word-template.net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お役立ち実用テンプレート集</dc:title>
  <dc:creator>blue</dc:creator>
  <cp:lastModifiedBy>k in</cp:lastModifiedBy>
  <cp:lastPrinted>2024-09-28T09:39:05Z</cp:lastPrinted>
  <dcterms:created xsi:type="dcterms:W3CDTF">2014-02-15T04:43:52Z</dcterms:created>
  <dcterms:modified xsi:type="dcterms:W3CDTF">2024-09-28T09:51:15Z</dcterms:modified>
</cp:coreProperties>
</file>